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cuenta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b val="1"/>
      <color rgb="001A2B2A"/>
      <sz val="10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</font>
    <font>
      <b val="1"/>
      <color rgb="000F8B83"/>
    </font>
    <font>
      <i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5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3" customWidth="1" min="4" max="4"/>
    <col width="13" customWidth="1" min="5" max="5"/>
    <col width="14" customWidth="1" min="6" max="6"/>
    <col width="18" customWidth="1" min="7" max="7"/>
  </cols>
  <sheetData>
    <row r="1">
      <c r="A1" s="1" t="inlineStr">
        <is>
          <t>Estado de cuenta de la unidad</t>
        </is>
      </c>
    </row>
    <row r="2">
      <c r="A2" s="2" t="inlineStr">
        <is>
          <t>Escribe la unidad en la celda gris. Los movimientos salen solos de la pestaña Movimientos.</t>
        </is>
      </c>
    </row>
    <row r="4">
      <c r="A4" s="3" t="inlineStr">
        <is>
          <t>Condominio</t>
        </is>
      </c>
      <c r="B4" s="4" t="inlineStr">
        <is>
          <t>Residencial Los Fresnos</t>
        </is>
      </c>
    </row>
    <row r="5">
      <c r="A5" s="3" t="inlineStr">
        <is>
          <t>Propietario(a)</t>
        </is>
      </c>
      <c r="B5" s="4" t="inlineStr">
        <is>
          <t>Hugo Ramírez</t>
        </is>
      </c>
    </row>
    <row r="6">
      <c r="A6" s="3" t="inlineStr">
        <is>
          <t>Corte al</t>
        </is>
      </c>
      <c r="B6" s="5" t="n">
        <v>46308</v>
      </c>
    </row>
    <row r="7">
      <c r="A7" s="3" t="inlineStr">
        <is>
          <t>Unidad</t>
        </is>
      </c>
      <c r="B7" s="4" t="inlineStr">
        <is>
          <t>B-302</t>
        </is>
      </c>
    </row>
    <row r="9">
      <c r="A9" s="6" t="inlineStr">
        <is>
          <t>Fecha</t>
        </is>
      </c>
      <c r="B9" s="6" t="inlineStr">
        <is>
          <t>Concepto</t>
        </is>
      </c>
      <c r="C9" s="6" t="inlineStr">
        <is>
          <t>Periodo</t>
        </is>
      </c>
      <c r="D9" s="6" t="inlineStr">
        <is>
          <t>Cargo</t>
        </is>
      </c>
      <c r="E9" s="6" t="inlineStr">
        <is>
          <t>Abono</t>
        </is>
      </c>
      <c r="F9" s="6" t="inlineStr">
        <is>
          <t>Saldo</t>
        </is>
      </c>
      <c r="G9" s="6" t="inlineStr">
        <is>
          <t>Referencia</t>
        </is>
      </c>
    </row>
    <row r="10">
      <c r="A10" s="7">
        <f>IFERROR(INDEX(Movimientos!A:A,MATCH(1,Movimientos!$H:$H,0)),"")</f>
        <v/>
      </c>
      <c r="B10">
        <f>IFERROR(INDEX(Movimientos!C:C,MATCH(1,Movimientos!$H:$H,0)),"")</f>
        <v/>
      </c>
      <c r="C10">
        <f>IFERROR(INDEX(Movimientos!D:D,MATCH(1,Movimientos!$H:$H,0)),"")</f>
        <v/>
      </c>
      <c r="D10" s="8">
        <f>IFERROR(INDEX(Movimientos!E:E,MATCH(1,Movimientos!$H:$H,0)),"")</f>
        <v/>
      </c>
      <c r="E10" s="8">
        <f>IFERROR(INDEX(Movimientos!F:F,MATCH(1,Movimientos!$H:$H,0)),"")</f>
        <v/>
      </c>
      <c r="F10" s="8">
        <f>IF(A10="","",0+N(D10)-N(E10))</f>
        <v/>
      </c>
      <c r="G10">
        <f>IFERROR(INDEX(Movimientos!G:G,MATCH(1,Movimientos!$H:$H,0)),"")</f>
        <v/>
      </c>
    </row>
    <row r="11">
      <c r="A11" s="7">
        <f>IFERROR(INDEX(Movimientos!A:A,MATCH(2,Movimientos!$H:$H,0)),"")</f>
        <v/>
      </c>
      <c r="B11">
        <f>IFERROR(INDEX(Movimientos!C:C,MATCH(2,Movimientos!$H:$H,0)),"")</f>
        <v/>
      </c>
      <c r="C11">
        <f>IFERROR(INDEX(Movimientos!D:D,MATCH(2,Movimientos!$H:$H,0)),"")</f>
        <v/>
      </c>
      <c r="D11" s="8">
        <f>IFERROR(INDEX(Movimientos!E:E,MATCH(2,Movimientos!$H:$H,0)),"")</f>
        <v/>
      </c>
      <c r="E11" s="8">
        <f>IFERROR(INDEX(Movimientos!F:F,MATCH(2,Movimientos!$H:$H,0)),"")</f>
        <v/>
      </c>
      <c r="F11" s="8">
        <f>IF(A11="","",N(F10)+N(D11)-N(E11))</f>
        <v/>
      </c>
      <c r="G11">
        <f>IFERROR(INDEX(Movimientos!G:G,MATCH(2,Movimientos!$H:$H,0)),"")</f>
        <v/>
      </c>
    </row>
    <row r="12">
      <c r="A12" s="7">
        <f>IFERROR(INDEX(Movimientos!A:A,MATCH(3,Movimientos!$H:$H,0)),"")</f>
        <v/>
      </c>
      <c r="B12">
        <f>IFERROR(INDEX(Movimientos!C:C,MATCH(3,Movimientos!$H:$H,0)),"")</f>
        <v/>
      </c>
      <c r="C12">
        <f>IFERROR(INDEX(Movimientos!D:D,MATCH(3,Movimientos!$H:$H,0)),"")</f>
        <v/>
      </c>
      <c r="D12" s="8">
        <f>IFERROR(INDEX(Movimientos!E:E,MATCH(3,Movimientos!$H:$H,0)),"")</f>
        <v/>
      </c>
      <c r="E12" s="8">
        <f>IFERROR(INDEX(Movimientos!F:F,MATCH(3,Movimientos!$H:$H,0)),"")</f>
        <v/>
      </c>
      <c r="F12" s="8">
        <f>IF(A12="","",N(F11)+N(D12)-N(E12))</f>
        <v/>
      </c>
      <c r="G12">
        <f>IFERROR(INDEX(Movimientos!G:G,MATCH(3,Movimientos!$H:$H,0)),"")</f>
        <v/>
      </c>
    </row>
    <row r="13">
      <c r="A13" s="7">
        <f>IFERROR(INDEX(Movimientos!A:A,MATCH(4,Movimientos!$H:$H,0)),"")</f>
        <v/>
      </c>
      <c r="B13">
        <f>IFERROR(INDEX(Movimientos!C:C,MATCH(4,Movimientos!$H:$H,0)),"")</f>
        <v/>
      </c>
      <c r="C13">
        <f>IFERROR(INDEX(Movimientos!D:D,MATCH(4,Movimientos!$H:$H,0)),"")</f>
        <v/>
      </c>
      <c r="D13" s="8">
        <f>IFERROR(INDEX(Movimientos!E:E,MATCH(4,Movimientos!$H:$H,0)),"")</f>
        <v/>
      </c>
      <c r="E13" s="8">
        <f>IFERROR(INDEX(Movimientos!F:F,MATCH(4,Movimientos!$H:$H,0)),"")</f>
        <v/>
      </c>
      <c r="F13" s="8">
        <f>IF(A13="","",N(F12)+N(D13)-N(E13))</f>
        <v/>
      </c>
      <c r="G13">
        <f>IFERROR(INDEX(Movimientos!G:G,MATCH(4,Movimientos!$H:$H,0)),"")</f>
        <v/>
      </c>
    </row>
    <row r="14">
      <c r="A14" s="7">
        <f>IFERROR(INDEX(Movimientos!A:A,MATCH(5,Movimientos!$H:$H,0)),"")</f>
        <v/>
      </c>
      <c r="B14">
        <f>IFERROR(INDEX(Movimientos!C:C,MATCH(5,Movimientos!$H:$H,0)),"")</f>
        <v/>
      </c>
      <c r="C14">
        <f>IFERROR(INDEX(Movimientos!D:D,MATCH(5,Movimientos!$H:$H,0)),"")</f>
        <v/>
      </c>
      <c r="D14" s="8">
        <f>IFERROR(INDEX(Movimientos!E:E,MATCH(5,Movimientos!$H:$H,0)),"")</f>
        <v/>
      </c>
      <c r="E14" s="8">
        <f>IFERROR(INDEX(Movimientos!F:F,MATCH(5,Movimientos!$H:$H,0)),"")</f>
        <v/>
      </c>
      <c r="F14" s="8">
        <f>IF(A14="","",N(F13)+N(D14)-N(E14))</f>
        <v/>
      </c>
      <c r="G14">
        <f>IFERROR(INDEX(Movimientos!G:G,MATCH(5,Movimientos!$H:$H,0)),"")</f>
        <v/>
      </c>
    </row>
    <row r="15">
      <c r="A15" s="7">
        <f>IFERROR(INDEX(Movimientos!A:A,MATCH(6,Movimientos!$H:$H,0)),"")</f>
        <v/>
      </c>
      <c r="B15">
        <f>IFERROR(INDEX(Movimientos!C:C,MATCH(6,Movimientos!$H:$H,0)),"")</f>
        <v/>
      </c>
      <c r="C15">
        <f>IFERROR(INDEX(Movimientos!D:D,MATCH(6,Movimientos!$H:$H,0)),"")</f>
        <v/>
      </c>
      <c r="D15" s="8">
        <f>IFERROR(INDEX(Movimientos!E:E,MATCH(6,Movimientos!$H:$H,0)),"")</f>
        <v/>
      </c>
      <c r="E15" s="8">
        <f>IFERROR(INDEX(Movimientos!F:F,MATCH(6,Movimientos!$H:$H,0)),"")</f>
        <v/>
      </c>
      <c r="F15" s="8">
        <f>IF(A15="","",N(F14)+N(D15)-N(E15))</f>
        <v/>
      </c>
      <c r="G15">
        <f>IFERROR(INDEX(Movimientos!G:G,MATCH(6,Movimientos!$H:$H,0)),"")</f>
        <v/>
      </c>
    </row>
    <row r="16">
      <c r="A16" s="7">
        <f>IFERROR(INDEX(Movimientos!A:A,MATCH(7,Movimientos!$H:$H,0)),"")</f>
        <v/>
      </c>
      <c r="B16">
        <f>IFERROR(INDEX(Movimientos!C:C,MATCH(7,Movimientos!$H:$H,0)),"")</f>
        <v/>
      </c>
      <c r="C16">
        <f>IFERROR(INDEX(Movimientos!D:D,MATCH(7,Movimientos!$H:$H,0)),"")</f>
        <v/>
      </c>
      <c r="D16" s="8">
        <f>IFERROR(INDEX(Movimientos!E:E,MATCH(7,Movimientos!$H:$H,0)),"")</f>
        <v/>
      </c>
      <c r="E16" s="8">
        <f>IFERROR(INDEX(Movimientos!F:F,MATCH(7,Movimientos!$H:$H,0)),"")</f>
        <v/>
      </c>
      <c r="F16" s="8">
        <f>IF(A16="","",N(F15)+N(D16)-N(E16))</f>
        <v/>
      </c>
      <c r="G16">
        <f>IFERROR(INDEX(Movimientos!G:G,MATCH(7,Movimientos!$H:$H,0)),"")</f>
        <v/>
      </c>
    </row>
    <row r="17">
      <c r="A17" s="7">
        <f>IFERROR(INDEX(Movimientos!A:A,MATCH(8,Movimientos!$H:$H,0)),"")</f>
        <v/>
      </c>
      <c r="B17">
        <f>IFERROR(INDEX(Movimientos!C:C,MATCH(8,Movimientos!$H:$H,0)),"")</f>
        <v/>
      </c>
      <c r="C17">
        <f>IFERROR(INDEX(Movimientos!D:D,MATCH(8,Movimientos!$H:$H,0)),"")</f>
        <v/>
      </c>
      <c r="D17" s="8">
        <f>IFERROR(INDEX(Movimientos!E:E,MATCH(8,Movimientos!$H:$H,0)),"")</f>
        <v/>
      </c>
      <c r="E17" s="8">
        <f>IFERROR(INDEX(Movimientos!F:F,MATCH(8,Movimientos!$H:$H,0)),"")</f>
        <v/>
      </c>
      <c r="F17" s="8">
        <f>IF(A17="","",N(F16)+N(D17)-N(E17))</f>
        <v/>
      </c>
      <c r="G17">
        <f>IFERROR(INDEX(Movimientos!G:G,MATCH(8,Movimientos!$H:$H,0)),"")</f>
        <v/>
      </c>
    </row>
    <row r="18">
      <c r="A18" s="7">
        <f>IFERROR(INDEX(Movimientos!A:A,MATCH(9,Movimientos!$H:$H,0)),"")</f>
        <v/>
      </c>
      <c r="B18">
        <f>IFERROR(INDEX(Movimientos!C:C,MATCH(9,Movimientos!$H:$H,0)),"")</f>
        <v/>
      </c>
      <c r="C18">
        <f>IFERROR(INDEX(Movimientos!D:D,MATCH(9,Movimientos!$H:$H,0)),"")</f>
        <v/>
      </c>
      <c r="D18" s="8">
        <f>IFERROR(INDEX(Movimientos!E:E,MATCH(9,Movimientos!$H:$H,0)),"")</f>
        <v/>
      </c>
      <c r="E18" s="8">
        <f>IFERROR(INDEX(Movimientos!F:F,MATCH(9,Movimientos!$H:$H,0)),"")</f>
        <v/>
      </c>
      <c r="F18" s="8">
        <f>IF(A18="","",N(F17)+N(D18)-N(E18))</f>
        <v/>
      </c>
      <c r="G18">
        <f>IFERROR(INDEX(Movimientos!G:G,MATCH(9,Movimientos!$H:$H,0)),"")</f>
        <v/>
      </c>
    </row>
    <row r="19">
      <c r="A19" s="7">
        <f>IFERROR(INDEX(Movimientos!A:A,MATCH(10,Movimientos!$H:$H,0)),"")</f>
        <v/>
      </c>
      <c r="B19">
        <f>IFERROR(INDEX(Movimientos!C:C,MATCH(10,Movimientos!$H:$H,0)),"")</f>
        <v/>
      </c>
      <c r="C19">
        <f>IFERROR(INDEX(Movimientos!D:D,MATCH(10,Movimientos!$H:$H,0)),"")</f>
        <v/>
      </c>
      <c r="D19" s="8">
        <f>IFERROR(INDEX(Movimientos!E:E,MATCH(10,Movimientos!$H:$H,0)),"")</f>
        <v/>
      </c>
      <c r="E19" s="8">
        <f>IFERROR(INDEX(Movimientos!F:F,MATCH(10,Movimientos!$H:$H,0)),"")</f>
        <v/>
      </c>
      <c r="F19" s="8">
        <f>IF(A19="","",N(F18)+N(D19)-N(E19))</f>
        <v/>
      </c>
      <c r="G19">
        <f>IFERROR(INDEX(Movimientos!G:G,MATCH(10,Movimientos!$H:$H,0)),"")</f>
        <v/>
      </c>
    </row>
    <row r="20">
      <c r="A20" s="7">
        <f>IFERROR(INDEX(Movimientos!A:A,MATCH(11,Movimientos!$H:$H,0)),"")</f>
        <v/>
      </c>
      <c r="B20">
        <f>IFERROR(INDEX(Movimientos!C:C,MATCH(11,Movimientos!$H:$H,0)),"")</f>
        <v/>
      </c>
      <c r="C20">
        <f>IFERROR(INDEX(Movimientos!D:D,MATCH(11,Movimientos!$H:$H,0)),"")</f>
        <v/>
      </c>
      <c r="D20" s="8">
        <f>IFERROR(INDEX(Movimientos!E:E,MATCH(11,Movimientos!$H:$H,0)),"")</f>
        <v/>
      </c>
      <c r="E20" s="8">
        <f>IFERROR(INDEX(Movimientos!F:F,MATCH(11,Movimientos!$H:$H,0)),"")</f>
        <v/>
      </c>
      <c r="F20" s="8">
        <f>IF(A20="","",N(F19)+N(D20)-N(E20))</f>
        <v/>
      </c>
      <c r="G20">
        <f>IFERROR(INDEX(Movimientos!G:G,MATCH(11,Movimientos!$H:$H,0)),"")</f>
        <v/>
      </c>
    </row>
    <row r="21">
      <c r="A21" s="7">
        <f>IFERROR(INDEX(Movimientos!A:A,MATCH(12,Movimientos!$H:$H,0)),"")</f>
        <v/>
      </c>
      <c r="B21">
        <f>IFERROR(INDEX(Movimientos!C:C,MATCH(12,Movimientos!$H:$H,0)),"")</f>
        <v/>
      </c>
      <c r="C21">
        <f>IFERROR(INDEX(Movimientos!D:D,MATCH(12,Movimientos!$H:$H,0)),"")</f>
        <v/>
      </c>
      <c r="D21" s="8">
        <f>IFERROR(INDEX(Movimientos!E:E,MATCH(12,Movimientos!$H:$H,0)),"")</f>
        <v/>
      </c>
      <c r="E21" s="8">
        <f>IFERROR(INDEX(Movimientos!F:F,MATCH(12,Movimientos!$H:$H,0)),"")</f>
        <v/>
      </c>
      <c r="F21" s="8">
        <f>IF(A21="","",N(F20)+N(D21)-N(E21))</f>
        <v/>
      </c>
      <c r="G21">
        <f>IFERROR(INDEX(Movimientos!G:G,MATCH(12,Movimientos!$H:$H,0)),"")</f>
        <v/>
      </c>
    </row>
    <row r="22">
      <c r="A22" s="7">
        <f>IFERROR(INDEX(Movimientos!A:A,MATCH(13,Movimientos!$H:$H,0)),"")</f>
        <v/>
      </c>
      <c r="B22">
        <f>IFERROR(INDEX(Movimientos!C:C,MATCH(13,Movimientos!$H:$H,0)),"")</f>
        <v/>
      </c>
      <c r="C22">
        <f>IFERROR(INDEX(Movimientos!D:D,MATCH(13,Movimientos!$H:$H,0)),"")</f>
        <v/>
      </c>
      <c r="D22" s="8">
        <f>IFERROR(INDEX(Movimientos!E:E,MATCH(13,Movimientos!$H:$H,0)),"")</f>
        <v/>
      </c>
      <c r="E22" s="8">
        <f>IFERROR(INDEX(Movimientos!F:F,MATCH(13,Movimientos!$H:$H,0)),"")</f>
        <v/>
      </c>
      <c r="F22" s="8">
        <f>IF(A22="","",N(F21)+N(D22)-N(E22))</f>
        <v/>
      </c>
      <c r="G22">
        <f>IFERROR(INDEX(Movimientos!G:G,MATCH(13,Movimientos!$H:$H,0)),"")</f>
        <v/>
      </c>
    </row>
    <row r="23">
      <c r="A23" s="7">
        <f>IFERROR(INDEX(Movimientos!A:A,MATCH(14,Movimientos!$H:$H,0)),"")</f>
        <v/>
      </c>
      <c r="B23">
        <f>IFERROR(INDEX(Movimientos!C:C,MATCH(14,Movimientos!$H:$H,0)),"")</f>
        <v/>
      </c>
      <c r="C23">
        <f>IFERROR(INDEX(Movimientos!D:D,MATCH(14,Movimientos!$H:$H,0)),"")</f>
        <v/>
      </c>
      <c r="D23" s="8">
        <f>IFERROR(INDEX(Movimientos!E:E,MATCH(14,Movimientos!$H:$H,0)),"")</f>
        <v/>
      </c>
      <c r="E23" s="8">
        <f>IFERROR(INDEX(Movimientos!F:F,MATCH(14,Movimientos!$H:$H,0)),"")</f>
        <v/>
      </c>
      <c r="F23" s="8">
        <f>IF(A23="","",N(F22)+N(D23)-N(E23))</f>
        <v/>
      </c>
      <c r="G23">
        <f>IFERROR(INDEX(Movimientos!G:G,MATCH(14,Movimientos!$H:$H,0)),"")</f>
        <v/>
      </c>
    </row>
    <row r="24">
      <c r="A24" s="7">
        <f>IFERROR(INDEX(Movimientos!A:A,MATCH(15,Movimientos!$H:$H,0)),"")</f>
        <v/>
      </c>
      <c r="B24">
        <f>IFERROR(INDEX(Movimientos!C:C,MATCH(15,Movimientos!$H:$H,0)),"")</f>
        <v/>
      </c>
      <c r="C24">
        <f>IFERROR(INDEX(Movimientos!D:D,MATCH(15,Movimientos!$H:$H,0)),"")</f>
        <v/>
      </c>
      <c r="D24" s="8">
        <f>IFERROR(INDEX(Movimientos!E:E,MATCH(15,Movimientos!$H:$H,0)),"")</f>
        <v/>
      </c>
      <c r="E24" s="8">
        <f>IFERROR(INDEX(Movimientos!F:F,MATCH(15,Movimientos!$H:$H,0)),"")</f>
        <v/>
      </c>
      <c r="F24" s="8">
        <f>IF(A24="","",N(F23)+N(D24)-N(E24))</f>
        <v/>
      </c>
      <c r="G24">
        <f>IFERROR(INDEX(Movimientos!G:G,MATCH(15,Movimientos!$H:$H,0)),"")</f>
        <v/>
      </c>
    </row>
    <row r="25">
      <c r="A25" s="7">
        <f>IFERROR(INDEX(Movimientos!A:A,MATCH(16,Movimientos!$H:$H,0)),"")</f>
        <v/>
      </c>
      <c r="B25">
        <f>IFERROR(INDEX(Movimientos!C:C,MATCH(16,Movimientos!$H:$H,0)),"")</f>
        <v/>
      </c>
      <c r="C25">
        <f>IFERROR(INDEX(Movimientos!D:D,MATCH(16,Movimientos!$H:$H,0)),"")</f>
        <v/>
      </c>
      <c r="D25" s="8">
        <f>IFERROR(INDEX(Movimientos!E:E,MATCH(16,Movimientos!$H:$H,0)),"")</f>
        <v/>
      </c>
      <c r="E25" s="8">
        <f>IFERROR(INDEX(Movimientos!F:F,MATCH(16,Movimientos!$H:$H,0)),"")</f>
        <v/>
      </c>
      <c r="F25" s="8">
        <f>IF(A25="","",N(F24)+N(D25)-N(E25))</f>
        <v/>
      </c>
      <c r="G25">
        <f>IFERROR(INDEX(Movimientos!G:G,MATCH(16,Movimientos!$H:$H,0)),"")</f>
        <v/>
      </c>
    </row>
    <row r="26">
      <c r="A26" s="7">
        <f>IFERROR(INDEX(Movimientos!A:A,MATCH(17,Movimientos!$H:$H,0)),"")</f>
        <v/>
      </c>
      <c r="B26">
        <f>IFERROR(INDEX(Movimientos!C:C,MATCH(17,Movimientos!$H:$H,0)),"")</f>
        <v/>
      </c>
      <c r="C26">
        <f>IFERROR(INDEX(Movimientos!D:D,MATCH(17,Movimientos!$H:$H,0)),"")</f>
        <v/>
      </c>
      <c r="D26" s="8">
        <f>IFERROR(INDEX(Movimientos!E:E,MATCH(17,Movimientos!$H:$H,0)),"")</f>
        <v/>
      </c>
      <c r="E26" s="8">
        <f>IFERROR(INDEX(Movimientos!F:F,MATCH(17,Movimientos!$H:$H,0)),"")</f>
        <v/>
      </c>
      <c r="F26" s="8">
        <f>IF(A26="","",N(F25)+N(D26)-N(E26))</f>
        <v/>
      </c>
      <c r="G26">
        <f>IFERROR(INDEX(Movimientos!G:G,MATCH(17,Movimientos!$H:$H,0)),"")</f>
        <v/>
      </c>
    </row>
    <row r="27">
      <c r="A27" s="7">
        <f>IFERROR(INDEX(Movimientos!A:A,MATCH(18,Movimientos!$H:$H,0)),"")</f>
        <v/>
      </c>
      <c r="B27">
        <f>IFERROR(INDEX(Movimientos!C:C,MATCH(18,Movimientos!$H:$H,0)),"")</f>
        <v/>
      </c>
      <c r="C27">
        <f>IFERROR(INDEX(Movimientos!D:D,MATCH(18,Movimientos!$H:$H,0)),"")</f>
        <v/>
      </c>
      <c r="D27" s="8">
        <f>IFERROR(INDEX(Movimientos!E:E,MATCH(18,Movimientos!$H:$H,0)),"")</f>
        <v/>
      </c>
      <c r="E27" s="8">
        <f>IFERROR(INDEX(Movimientos!F:F,MATCH(18,Movimientos!$H:$H,0)),"")</f>
        <v/>
      </c>
      <c r="F27" s="8">
        <f>IF(A27="","",N(F26)+N(D27)-N(E27))</f>
        <v/>
      </c>
      <c r="G27">
        <f>IFERROR(INDEX(Movimientos!G:G,MATCH(18,Movimientos!$H:$H,0)),"")</f>
        <v/>
      </c>
    </row>
    <row r="28">
      <c r="A28" s="7">
        <f>IFERROR(INDEX(Movimientos!A:A,MATCH(19,Movimientos!$H:$H,0)),"")</f>
        <v/>
      </c>
      <c r="B28">
        <f>IFERROR(INDEX(Movimientos!C:C,MATCH(19,Movimientos!$H:$H,0)),"")</f>
        <v/>
      </c>
      <c r="C28">
        <f>IFERROR(INDEX(Movimientos!D:D,MATCH(19,Movimientos!$H:$H,0)),"")</f>
        <v/>
      </c>
      <c r="D28" s="8">
        <f>IFERROR(INDEX(Movimientos!E:E,MATCH(19,Movimientos!$H:$H,0)),"")</f>
        <v/>
      </c>
      <c r="E28" s="8">
        <f>IFERROR(INDEX(Movimientos!F:F,MATCH(19,Movimientos!$H:$H,0)),"")</f>
        <v/>
      </c>
      <c r="F28" s="8">
        <f>IF(A28="","",N(F27)+N(D28)-N(E28))</f>
        <v/>
      </c>
      <c r="G28">
        <f>IFERROR(INDEX(Movimientos!G:G,MATCH(19,Movimientos!$H:$H,0)),"")</f>
        <v/>
      </c>
    </row>
    <row r="29">
      <c r="A29" s="7">
        <f>IFERROR(INDEX(Movimientos!A:A,MATCH(20,Movimientos!$H:$H,0)),"")</f>
        <v/>
      </c>
      <c r="B29">
        <f>IFERROR(INDEX(Movimientos!C:C,MATCH(20,Movimientos!$H:$H,0)),"")</f>
        <v/>
      </c>
      <c r="C29">
        <f>IFERROR(INDEX(Movimientos!D:D,MATCH(20,Movimientos!$H:$H,0)),"")</f>
        <v/>
      </c>
      <c r="D29" s="8">
        <f>IFERROR(INDEX(Movimientos!E:E,MATCH(20,Movimientos!$H:$H,0)),"")</f>
        <v/>
      </c>
      <c r="E29" s="8">
        <f>IFERROR(INDEX(Movimientos!F:F,MATCH(20,Movimientos!$H:$H,0)),"")</f>
        <v/>
      </c>
      <c r="F29" s="8">
        <f>IF(A29="","",N(F28)+N(D29)-N(E29))</f>
        <v/>
      </c>
      <c r="G29">
        <f>IFERROR(INDEX(Movimientos!G:G,MATCH(20,Movimientos!$H:$H,0)),"")</f>
        <v/>
      </c>
    </row>
    <row r="30">
      <c r="A30" s="7">
        <f>IFERROR(INDEX(Movimientos!A:A,MATCH(21,Movimientos!$H:$H,0)),"")</f>
        <v/>
      </c>
      <c r="B30">
        <f>IFERROR(INDEX(Movimientos!C:C,MATCH(21,Movimientos!$H:$H,0)),"")</f>
        <v/>
      </c>
      <c r="C30">
        <f>IFERROR(INDEX(Movimientos!D:D,MATCH(21,Movimientos!$H:$H,0)),"")</f>
        <v/>
      </c>
      <c r="D30" s="8">
        <f>IFERROR(INDEX(Movimientos!E:E,MATCH(21,Movimientos!$H:$H,0)),"")</f>
        <v/>
      </c>
      <c r="E30" s="8">
        <f>IFERROR(INDEX(Movimientos!F:F,MATCH(21,Movimientos!$H:$H,0)),"")</f>
        <v/>
      </c>
      <c r="F30" s="8">
        <f>IF(A30="","",N(F29)+N(D30)-N(E30))</f>
        <v/>
      </c>
      <c r="G30">
        <f>IFERROR(INDEX(Movimientos!G:G,MATCH(21,Movimientos!$H:$H,0)),"")</f>
        <v/>
      </c>
    </row>
    <row r="31">
      <c r="A31" s="7">
        <f>IFERROR(INDEX(Movimientos!A:A,MATCH(22,Movimientos!$H:$H,0)),"")</f>
        <v/>
      </c>
      <c r="B31">
        <f>IFERROR(INDEX(Movimientos!C:C,MATCH(22,Movimientos!$H:$H,0)),"")</f>
        <v/>
      </c>
      <c r="C31">
        <f>IFERROR(INDEX(Movimientos!D:D,MATCH(22,Movimientos!$H:$H,0)),"")</f>
        <v/>
      </c>
      <c r="D31" s="8">
        <f>IFERROR(INDEX(Movimientos!E:E,MATCH(22,Movimientos!$H:$H,0)),"")</f>
        <v/>
      </c>
      <c r="E31" s="8">
        <f>IFERROR(INDEX(Movimientos!F:F,MATCH(22,Movimientos!$H:$H,0)),"")</f>
        <v/>
      </c>
      <c r="F31" s="8">
        <f>IF(A31="","",N(F30)+N(D31)-N(E31))</f>
        <v/>
      </c>
      <c r="G31">
        <f>IFERROR(INDEX(Movimientos!G:G,MATCH(22,Movimientos!$H:$H,0)),"")</f>
        <v/>
      </c>
    </row>
    <row r="32">
      <c r="A32" s="7">
        <f>IFERROR(INDEX(Movimientos!A:A,MATCH(23,Movimientos!$H:$H,0)),"")</f>
        <v/>
      </c>
      <c r="B32">
        <f>IFERROR(INDEX(Movimientos!C:C,MATCH(23,Movimientos!$H:$H,0)),"")</f>
        <v/>
      </c>
      <c r="C32">
        <f>IFERROR(INDEX(Movimientos!D:D,MATCH(23,Movimientos!$H:$H,0)),"")</f>
        <v/>
      </c>
      <c r="D32" s="8">
        <f>IFERROR(INDEX(Movimientos!E:E,MATCH(23,Movimientos!$H:$H,0)),"")</f>
        <v/>
      </c>
      <c r="E32" s="8">
        <f>IFERROR(INDEX(Movimientos!F:F,MATCH(23,Movimientos!$H:$H,0)),"")</f>
        <v/>
      </c>
      <c r="F32" s="8">
        <f>IF(A32="","",N(F31)+N(D32)-N(E32))</f>
        <v/>
      </c>
      <c r="G32">
        <f>IFERROR(INDEX(Movimientos!G:G,MATCH(23,Movimientos!$H:$H,0)),"")</f>
        <v/>
      </c>
    </row>
    <row r="33">
      <c r="A33" s="7">
        <f>IFERROR(INDEX(Movimientos!A:A,MATCH(24,Movimientos!$H:$H,0)),"")</f>
        <v/>
      </c>
      <c r="B33">
        <f>IFERROR(INDEX(Movimientos!C:C,MATCH(24,Movimientos!$H:$H,0)),"")</f>
        <v/>
      </c>
      <c r="C33">
        <f>IFERROR(INDEX(Movimientos!D:D,MATCH(24,Movimientos!$H:$H,0)),"")</f>
        <v/>
      </c>
      <c r="D33" s="8">
        <f>IFERROR(INDEX(Movimientos!E:E,MATCH(24,Movimientos!$H:$H,0)),"")</f>
        <v/>
      </c>
      <c r="E33" s="8">
        <f>IFERROR(INDEX(Movimientos!F:F,MATCH(24,Movimientos!$H:$H,0)),"")</f>
        <v/>
      </c>
      <c r="F33" s="8">
        <f>IF(A33="","",N(F32)+N(D33)-N(E33))</f>
        <v/>
      </c>
      <c r="G33">
        <f>IFERROR(INDEX(Movimientos!G:G,MATCH(24,Movimientos!$H:$H,0)),"")</f>
        <v/>
      </c>
    </row>
    <row r="34">
      <c r="A34" s="7">
        <f>IFERROR(INDEX(Movimientos!A:A,MATCH(25,Movimientos!$H:$H,0)),"")</f>
        <v/>
      </c>
      <c r="B34">
        <f>IFERROR(INDEX(Movimientos!C:C,MATCH(25,Movimientos!$H:$H,0)),"")</f>
        <v/>
      </c>
      <c r="C34">
        <f>IFERROR(INDEX(Movimientos!D:D,MATCH(25,Movimientos!$H:$H,0)),"")</f>
        <v/>
      </c>
      <c r="D34" s="8">
        <f>IFERROR(INDEX(Movimientos!E:E,MATCH(25,Movimientos!$H:$H,0)),"")</f>
        <v/>
      </c>
      <c r="E34" s="8">
        <f>IFERROR(INDEX(Movimientos!F:F,MATCH(25,Movimientos!$H:$H,0)),"")</f>
        <v/>
      </c>
      <c r="F34" s="8">
        <f>IF(A34="","",N(F33)+N(D34)-N(E34))</f>
        <v/>
      </c>
      <c r="G34">
        <f>IFERROR(INDEX(Movimientos!G:G,MATCH(25,Movimientos!$H:$H,0)),"")</f>
        <v/>
      </c>
    </row>
    <row r="35">
      <c r="A35" s="7">
        <f>IFERROR(INDEX(Movimientos!A:A,MATCH(26,Movimientos!$H:$H,0)),"")</f>
        <v/>
      </c>
      <c r="B35">
        <f>IFERROR(INDEX(Movimientos!C:C,MATCH(26,Movimientos!$H:$H,0)),"")</f>
        <v/>
      </c>
      <c r="C35">
        <f>IFERROR(INDEX(Movimientos!D:D,MATCH(26,Movimientos!$H:$H,0)),"")</f>
        <v/>
      </c>
      <c r="D35" s="8">
        <f>IFERROR(INDEX(Movimientos!E:E,MATCH(26,Movimientos!$H:$H,0)),"")</f>
        <v/>
      </c>
      <c r="E35" s="8">
        <f>IFERROR(INDEX(Movimientos!F:F,MATCH(26,Movimientos!$H:$H,0)),"")</f>
        <v/>
      </c>
      <c r="F35" s="8">
        <f>IF(A35="","",N(F34)+N(D35)-N(E35))</f>
        <v/>
      </c>
      <c r="G35">
        <f>IFERROR(INDEX(Movimientos!G:G,MATCH(26,Movimientos!$H:$H,0)),"")</f>
        <v/>
      </c>
    </row>
    <row r="36">
      <c r="A36" s="7">
        <f>IFERROR(INDEX(Movimientos!A:A,MATCH(27,Movimientos!$H:$H,0)),"")</f>
        <v/>
      </c>
      <c r="B36">
        <f>IFERROR(INDEX(Movimientos!C:C,MATCH(27,Movimientos!$H:$H,0)),"")</f>
        <v/>
      </c>
      <c r="C36">
        <f>IFERROR(INDEX(Movimientos!D:D,MATCH(27,Movimientos!$H:$H,0)),"")</f>
        <v/>
      </c>
      <c r="D36" s="8">
        <f>IFERROR(INDEX(Movimientos!E:E,MATCH(27,Movimientos!$H:$H,0)),"")</f>
        <v/>
      </c>
      <c r="E36" s="8">
        <f>IFERROR(INDEX(Movimientos!F:F,MATCH(27,Movimientos!$H:$H,0)),"")</f>
        <v/>
      </c>
      <c r="F36" s="8">
        <f>IF(A36="","",N(F35)+N(D36)-N(E36))</f>
        <v/>
      </c>
      <c r="G36">
        <f>IFERROR(INDEX(Movimientos!G:G,MATCH(27,Movimientos!$H:$H,0)),"")</f>
        <v/>
      </c>
    </row>
    <row r="37">
      <c r="A37" s="7">
        <f>IFERROR(INDEX(Movimientos!A:A,MATCH(28,Movimientos!$H:$H,0)),"")</f>
        <v/>
      </c>
      <c r="B37">
        <f>IFERROR(INDEX(Movimientos!C:C,MATCH(28,Movimientos!$H:$H,0)),"")</f>
        <v/>
      </c>
      <c r="C37">
        <f>IFERROR(INDEX(Movimientos!D:D,MATCH(28,Movimientos!$H:$H,0)),"")</f>
        <v/>
      </c>
      <c r="D37" s="8">
        <f>IFERROR(INDEX(Movimientos!E:E,MATCH(28,Movimientos!$H:$H,0)),"")</f>
        <v/>
      </c>
      <c r="E37" s="8">
        <f>IFERROR(INDEX(Movimientos!F:F,MATCH(28,Movimientos!$H:$H,0)),"")</f>
        <v/>
      </c>
      <c r="F37" s="8">
        <f>IF(A37="","",N(F36)+N(D37)-N(E37))</f>
        <v/>
      </c>
      <c r="G37">
        <f>IFERROR(INDEX(Movimientos!G:G,MATCH(28,Movimientos!$H:$H,0)),"")</f>
        <v/>
      </c>
    </row>
    <row r="38">
      <c r="A38" s="7">
        <f>IFERROR(INDEX(Movimientos!A:A,MATCH(29,Movimientos!$H:$H,0)),"")</f>
        <v/>
      </c>
      <c r="B38">
        <f>IFERROR(INDEX(Movimientos!C:C,MATCH(29,Movimientos!$H:$H,0)),"")</f>
        <v/>
      </c>
      <c r="C38">
        <f>IFERROR(INDEX(Movimientos!D:D,MATCH(29,Movimientos!$H:$H,0)),"")</f>
        <v/>
      </c>
      <c r="D38" s="8">
        <f>IFERROR(INDEX(Movimientos!E:E,MATCH(29,Movimientos!$H:$H,0)),"")</f>
        <v/>
      </c>
      <c r="E38" s="8">
        <f>IFERROR(INDEX(Movimientos!F:F,MATCH(29,Movimientos!$H:$H,0)),"")</f>
        <v/>
      </c>
      <c r="F38" s="8">
        <f>IF(A38="","",N(F37)+N(D38)-N(E38))</f>
        <v/>
      </c>
      <c r="G38">
        <f>IFERROR(INDEX(Movimientos!G:G,MATCH(29,Movimientos!$H:$H,0)),"")</f>
        <v/>
      </c>
    </row>
    <row r="39">
      <c r="A39" s="7">
        <f>IFERROR(INDEX(Movimientos!A:A,MATCH(30,Movimientos!$H:$H,0)),"")</f>
        <v/>
      </c>
      <c r="B39">
        <f>IFERROR(INDEX(Movimientos!C:C,MATCH(30,Movimientos!$H:$H,0)),"")</f>
        <v/>
      </c>
      <c r="C39">
        <f>IFERROR(INDEX(Movimientos!D:D,MATCH(30,Movimientos!$H:$H,0)),"")</f>
        <v/>
      </c>
      <c r="D39" s="8">
        <f>IFERROR(INDEX(Movimientos!E:E,MATCH(30,Movimientos!$H:$H,0)),"")</f>
        <v/>
      </c>
      <c r="E39" s="8">
        <f>IFERROR(INDEX(Movimientos!F:F,MATCH(30,Movimientos!$H:$H,0)),"")</f>
        <v/>
      </c>
      <c r="F39" s="8">
        <f>IF(A39="","",N(F38)+N(D39)-N(E39))</f>
        <v/>
      </c>
      <c r="G39">
        <f>IFERROR(INDEX(Movimientos!G:G,MATCH(30,Movimientos!$H:$H,0)),"")</f>
        <v/>
      </c>
    </row>
    <row r="40">
      <c r="A40" s="7">
        <f>IFERROR(INDEX(Movimientos!A:A,MATCH(31,Movimientos!$H:$H,0)),"")</f>
        <v/>
      </c>
      <c r="B40">
        <f>IFERROR(INDEX(Movimientos!C:C,MATCH(31,Movimientos!$H:$H,0)),"")</f>
        <v/>
      </c>
      <c r="C40">
        <f>IFERROR(INDEX(Movimientos!D:D,MATCH(31,Movimientos!$H:$H,0)),"")</f>
        <v/>
      </c>
      <c r="D40" s="8">
        <f>IFERROR(INDEX(Movimientos!E:E,MATCH(31,Movimientos!$H:$H,0)),"")</f>
        <v/>
      </c>
      <c r="E40" s="8">
        <f>IFERROR(INDEX(Movimientos!F:F,MATCH(31,Movimientos!$H:$H,0)),"")</f>
        <v/>
      </c>
      <c r="F40" s="8">
        <f>IF(A40="","",N(F39)+N(D40)-N(E40))</f>
        <v/>
      </c>
      <c r="G40">
        <f>IFERROR(INDEX(Movimientos!G:G,MATCH(31,Movimientos!$H:$H,0)),"")</f>
        <v/>
      </c>
    </row>
    <row r="41">
      <c r="A41" s="7">
        <f>IFERROR(INDEX(Movimientos!A:A,MATCH(32,Movimientos!$H:$H,0)),"")</f>
        <v/>
      </c>
      <c r="B41">
        <f>IFERROR(INDEX(Movimientos!C:C,MATCH(32,Movimientos!$H:$H,0)),"")</f>
        <v/>
      </c>
      <c r="C41">
        <f>IFERROR(INDEX(Movimientos!D:D,MATCH(32,Movimientos!$H:$H,0)),"")</f>
        <v/>
      </c>
      <c r="D41" s="8">
        <f>IFERROR(INDEX(Movimientos!E:E,MATCH(32,Movimientos!$H:$H,0)),"")</f>
        <v/>
      </c>
      <c r="E41" s="8">
        <f>IFERROR(INDEX(Movimientos!F:F,MATCH(32,Movimientos!$H:$H,0)),"")</f>
        <v/>
      </c>
      <c r="F41" s="8">
        <f>IF(A41="","",N(F40)+N(D41)-N(E41))</f>
        <v/>
      </c>
      <c r="G41">
        <f>IFERROR(INDEX(Movimientos!G:G,MATCH(32,Movimientos!$H:$H,0)),"")</f>
        <v/>
      </c>
    </row>
    <row r="42">
      <c r="A42" s="7">
        <f>IFERROR(INDEX(Movimientos!A:A,MATCH(33,Movimientos!$H:$H,0)),"")</f>
        <v/>
      </c>
      <c r="B42">
        <f>IFERROR(INDEX(Movimientos!C:C,MATCH(33,Movimientos!$H:$H,0)),"")</f>
        <v/>
      </c>
      <c r="C42">
        <f>IFERROR(INDEX(Movimientos!D:D,MATCH(33,Movimientos!$H:$H,0)),"")</f>
        <v/>
      </c>
      <c r="D42" s="8">
        <f>IFERROR(INDEX(Movimientos!E:E,MATCH(33,Movimientos!$H:$H,0)),"")</f>
        <v/>
      </c>
      <c r="E42" s="8">
        <f>IFERROR(INDEX(Movimientos!F:F,MATCH(33,Movimientos!$H:$H,0)),"")</f>
        <v/>
      </c>
      <c r="F42" s="8">
        <f>IF(A42="","",N(F41)+N(D42)-N(E42))</f>
        <v/>
      </c>
      <c r="G42">
        <f>IFERROR(INDEX(Movimientos!G:G,MATCH(33,Movimientos!$H:$H,0)),"")</f>
        <v/>
      </c>
    </row>
    <row r="43">
      <c r="A43" s="7">
        <f>IFERROR(INDEX(Movimientos!A:A,MATCH(34,Movimientos!$H:$H,0)),"")</f>
        <v/>
      </c>
      <c r="B43">
        <f>IFERROR(INDEX(Movimientos!C:C,MATCH(34,Movimientos!$H:$H,0)),"")</f>
        <v/>
      </c>
      <c r="C43">
        <f>IFERROR(INDEX(Movimientos!D:D,MATCH(34,Movimientos!$H:$H,0)),"")</f>
        <v/>
      </c>
      <c r="D43" s="8">
        <f>IFERROR(INDEX(Movimientos!E:E,MATCH(34,Movimientos!$H:$H,0)),"")</f>
        <v/>
      </c>
      <c r="E43" s="8">
        <f>IFERROR(INDEX(Movimientos!F:F,MATCH(34,Movimientos!$H:$H,0)),"")</f>
        <v/>
      </c>
      <c r="F43" s="8">
        <f>IF(A43="","",N(F42)+N(D43)-N(E43))</f>
        <v/>
      </c>
      <c r="G43">
        <f>IFERROR(INDEX(Movimientos!G:G,MATCH(34,Movimientos!$H:$H,0)),"")</f>
        <v/>
      </c>
    </row>
    <row r="44">
      <c r="A44" s="7">
        <f>IFERROR(INDEX(Movimientos!A:A,MATCH(35,Movimientos!$H:$H,0)),"")</f>
        <v/>
      </c>
      <c r="B44">
        <f>IFERROR(INDEX(Movimientos!C:C,MATCH(35,Movimientos!$H:$H,0)),"")</f>
        <v/>
      </c>
      <c r="C44">
        <f>IFERROR(INDEX(Movimientos!D:D,MATCH(35,Movimientos!$H:$H,0)),"")</f>
        <v/>
      </c>
      <c r="D44" s="8">
        <f>IFERROR(INDEX(Movimientos!E:E,MATCH(35,Movimientos!$H:$H,0)),"")</f>
        <v/>
      </c>
      <c r="E44" s="8">
        <f>IFERROR(INDEX(Movimientos!F:F,MATCH(35,Movimientos!$H:$H,0)),"")</f>
        <v/>
      </c>
      <c r="F44" s="8">
        <f>IF(A44="","",N(F43)+N(D44)-N(E44))</f>
        <v/>
      </c>
      <c r="G44">
        <f>IFERROR(INDEX(Movimientos!G:G,MATCH(35,Movimientos!$H:$H,0)),"")</f>
        <v/>
      </c>
    </row>
    <row r="45">
      <c r="A45" s="7">
        <f>IFERROR(INDEX(Movimientos!A:A,MATCH(36,Movimientos!$H:$H,0)),"")</f>
        <v/>
      </c>
      <c r="B45">
        <f>IFERROR(INDEX(Movimientos!C:C,MATCH(36,Movimientos!$H:$H,0)),"")</f>
        <v/>
      </c>
      <c r="C45">
        <f>IFERROR(INDEX(Movimientos!D:D,MATCH(36,Movimientos!$H:$H,0)),"")</f>
        <v/>
      </c>
      <c r="D45" s="8">
        <f>IFERROR(INDEX(Movimientos!E:E,MATCH(36,Movimientos!$H:$H,0)),"")</f>
        <v/>
      </c>
      <c r="E45" s="8">
        <f>IFERROR(INDEX(Movimientos!F:F,MATCH(36,Movimientos!$H:$H,0)),"")</f>
        <v/>
      </c>
      <c r="F45" s="8">
        <f>IF(A45="","",N(F44)+N(D45)-N(E45))</f>
        <v/>
      </c>
      <c r="G45">
        <f>IFERROR(INDEX(Movimientos!G:G,MATCH(36,Movimientos!$H:$H,0)),"")</f>
        <v/>
      </c>
    </row>
    <row r="46">
      <c r="A46" s="7">
        <f>IFERROR(INDEX(Movimientos!A:A,MATCH(37,Movimientos!$H:$H,0)),"")</f>
        <v/>
      </c>
      <c r="B46">
        <f>IFERROR(INDEX(Movimientos!C:C,MATCH(37,Movimientos!$H:$H,0)),"")</f>
        <v/>
      </c>
      <c r="C46">
        <f>IFERROR(INDEX(Movimientos!D:D,MATCH(37,Movimientos!$H:$H,0)),"")</f>
        <v/>
      </c>
      <c r="D46" s="8">
        <f>IFERROR(INDEX(Movimientos!E:E,MATCH(37,Movimientos!$H:$H,0)),"")</f>
        <v/>
      </c>
      <c r="E46" s="8">
        <f>IFERROR(INDEX(Movimientos!F:F,MATCH(37,Movimientos!$H:$H,0)),"")</f>
        <v/>
      </c>
      <c r="F46" s="8">
        <f>IF(A46="","",N(F45)+N(D46)-N(E46))</f>
        <v/>
      </c>
      <c r="G46">
        <f>IFERROR(INDEX(Movimientos!G:G,MATCH(37,Movimientos!$H:$H,0)),"")</f>
        <v/>
      </c>
    </row>
    <row r="47">
      <c r="A47" s="7">
        <f>IFERROR(INDEX(Movimientos!A:A,MATCH(38,Movimientos!$H:$H,0)),"")</f>
        <v/>
      </c>
      <c r="B47">
        <f>IFERROR(INDEX(Movimientos!C:C,MATCH(38,Movimientos!$H:$H,0)),"")</f>
        <v/>
      </c>
      <c r="C47">
        <f>IFERROR(INDEX(Movimientos!D:D,MATCH(38,Movimientos!$H:$H,0)),"")</f>
        <v/>
      </c>
      <c r="D47" s="8">
        <f>IFERROR(INDEX(Movimientos!E:E,MATCH(38,Movimientos!$H:$H,0)),"")</f>
        <v/>
      </c>
      <c r="E47" s="8">
        <f>IFERROR(INDEX(Movimientos!F:F,MATCH(38,Movimientos!$H:$H,0)),"")</f>
        <v/>
      </c>
      <c r="F47" s="8">
        <f>IF(A47="","",N(F46)+N(D47)-N(E47))</f>
        <v/>
      </c>
      <c r="G47">
        <f>IFERROR(INDEX(Movimientos!G:G,MATCH(38,Movimientos!$H:$H,0)),"")</f>
        <v/>
      </c>
    </row>
    <row r="48">
      <c r="A48" s="7">
        <f>IFERROR(INDEX(Movimientos!A:A,MATCH(39,Movimientos!$H:$H,0)),"")</f>
        <v/>
      </c>
      <c r="B48">
        <f>IFERROR(INDEX(Movimientos!C:C,MATCH(39,Movimientos!$H:$H,0)),"")</f>
        <v/>
      </c>
      <c r="C48">
        <f>IFERROR(INDEX(Movimientos!D:D,MATCH(39,Movimientos!$H:$H,0)),"")</f>
        <v/>
      </c>
      <c r="D48" s="8">
        <f>IFERROR(INDEX(Movimientos!E:E,MATCH(39,Movimientos!$H:$H,0)),"")</f>
        <v/>
      </c>
      <c r="E48" s="8">
        <f>IFERROR(INDEX(Movimientos!F:F,MATCH(39,Movimientos!$H:$H,0)),"")</f>
        <v/>
      </c>
      <c r="F48" s="8">
        <f>IF(A48="","",N(F47)+N(D48)-N(E48))</f>
        <v/>
      </c>
      <c r="G48">
        <f>IFERROR(INDEX(Movimientos!G:G,MATCH(39,Movimientos!$H:$H,0)),"")</f>
        <v/>
      </c>
    </row>
    <row r="49">
      <c r="A49" s="7">
        <f>IFERROR(INDEX(Movimientos!A:A,MATCH(40,Movimientos!$H:$H,0)),"")</f>
        <v/>
      </c>
      <c r="B49">
        <f>IFERROR(INDEX(Movimientos!C:C,MATCH(40,Movimientos!$H:$H,0)),"")</f>
        <v/>
      </c>
      <c r="C49">
        <f>IFERROR(INDEX(Movimientos!D:D,MATCH(40,Movimientos!$H:$H,0)),"")</f>
        <v/>
      </c>
      <c r="D49" s="8">
        <f>IFERROR(INDEX(Movimientos!E:E,MATCH(40,Movimientos!$H:$H,0)),"")</f>
        <v/>
      </c>
      <c r="E49" s="8">
        <f>IFERROR(INDEX(Movimientos!F:F,MATCH(40,Movimientos!$H:$H,0)),"")</f>
        <v/>
      </c>
      <c r="F49" s="8">
        <f>IF(A49="","",N(F48)+N(D49)-N(E49))</f>
        <v/>
      </c>
      <c r="G49">
        <f>IFERROR(INDEX(Movimientos!G:G,MATCH(40,Movimientos!$H:$H,0)),"")</f>
        <v/>
      </c>
    </row>
    <row r="50">
      <c r="A50" s="7">
        <f>IFERROR(INDEX(Movimientos!A:A,MATCH(41,Movimientos!$H:$H,0)),"")</f>
        <v/>
      </c>
      <c r="B50">
        <f>IFERROR(INDEX(Movimientos!C:C,MATCH(41,Movimientos!$H:$H,0)),"")</f>
        <v/>
      </c>
      <c r="C50">
        <f>IFERROR(INDEX(Movimientos!D:D,MATCH(41,Movimientos!$H:$H,0)),"")</f>
        <v/>
      </c>
      <c r="D50" s="8">
        <f>IFERROR(INDEX(Movimientos!E:E,MATCH(41,Movimientos!$H:$H,0)),"")</f>
        <v/>
      </c>
      <c r="E50" s="8">
        <f>IFERROR(INDEX(Movimientos!F:F,MATCH(41,Movimientos!$H:$H,0)),"")</f>
        <v/>
      </c>
      <c r="F50" s="8">
        <f>IF(A50="","",N(F49)+N(D50)-N(E50))</f>
        <v/>
      </c>
      <c r="G50">
        <f>IFERROR(INDEX(Movimientos!G:G,MATCH(41,Movimientos!$H:$H,0)),"")</f>
        <v/>
      </c>
    </row>
    <row r="51">
      <c r="A51" s="7">
        <f>IFERROR(INDEX(Movimientos!A:A,MATCH(42,Movimientos!$H:$H,0)),"")</f>
        <v/>
      </c>
      <c r="B51">
        <f>IFERROR(INDEX(Movimientos!C:C,MATCH(42,Movimientos!$H:$H,0)),"")</f>
        <v/>
      </c>
      <c r="C51">
        <f>IFERROR(INDEX(Movimientos!D:D,MATCH(42,Movimientos!$H:$H,0)),"")</f>
        <v/>
      </c>
      <c r="D51" s="8">
        <f>IFERROR(INDEX(Movimientos!E:E,MATCH(42,Movimientos!$H:$H,0)),"")</f>
        <v/>
      </c>
      <c r="E51" s="8">
        <f>IFERROR(INDEX(Movimientos!F:F,MATCH(42,Movimientos!$H:$H,0)),"")</f>
        <v/>
      </c>
      <c r="F51" s="8">
        <f>IF(A51="","",N(F50)+N(D51)-N(E51))</f>
        <v/>
      </c>
      <c r="G51">
        <f>IFERROR(INDEX(Movimientos!G:G,MATCH(42,Movimientos!$H:$H,0)),"")</f>
        <v/>
      </c>
    </row>
    <row r="52">
      <c r="A52" s="7">
        <f>IFERROR(INDEX(Movimientos!A:A,MATCH(43,Movimientos!$H:$H,0)),"")</f>
        <v/>
      </c>
      <c r="B52">
        <f>IFERROR(INDEX(Movimientos!C:C,MATCH(43,Movimientos!$H:$H,0)),"")</f>
        <v/>
      </c>
      <c r="C52">
        <f>IFERROR(INDEX(Movimientos!D:D,MATCH(43,Movimientos!$H:$H,0)),"")</f>
        <v/>
      </c>
      <c r="D52" s="8">
        <f>IFERROR(INDEX(Movimientos!E:E,MATCH(43,Movimientos!$H:$H,0)),"")</f>
        <v/>
      </c>
      <c r="E52" s="8">
        <f>IFERROR(INDEX(Movimientos!F:F,MATCH(43,Movimientos!$H:$H,0)),"")</f>
        <v/>
      </c>
      <c r="F52" s="8">
        <f>IF(A52="","",N(F51)+N(D52)-N(E52))</f>
        <v/>
      </c>
      <c r="G52">
        <f>IFERROR(INDEX(Movimientos!G:G,MATCH(43,Movimientos!$H:$H,0)),"")</f>
        <v/>
      </c>
    </row>
    <row r="53">
      <c r="A53" s="7">
        <f>IFERROR(INDEX(Movimientos!A:A,MATCH(44,Movimientos!$H:$H,0)),"")</f>
        <v/>
      </c>
      <c r="B53">
        <f>IFERROR(INDEX(Movimientos!C:C,MATCH(44,Movimientos!$H:$H,0)),"")</f>
        <v/>
      </c>
      <c r="C53">
        <f>IFERROR(INDEX(Movimientos!D:D,MATCH(44,Movimientos!$H:$H,0)),"")</f>
        <v/>
      </c>
      <c r="D53" s="8">
        <f>IFERROR(INDEX(Movimientos!E:E,MATCH(44,Movimientos!$H:$H,0)),"")</f>
        <v/>
      </c>
      <c r="E53" s="8">
        <f>IFERROR(INDEX(Movimientos!F:F,MATCH(44,Movimientos!$H:$H,0)),"")</f>
        <v/>
      </c>
      <c r="F53" s="8">
        <f>IF(A53="","",N(F52)+N(D53)-N(E53))</f>
        <v/>
      </c>
      <c r="G53">
        <f>IFERROR(INDEX(Movimientos!G:G,MATCH(44,Movimientos!$H:$H,0)),"")</f>
        <v/>
      </c>
    </row>
    <row r="54">
      <c r="A54" s="7">
        <f>IFERROR(INDEX(Movimientos!A:A,MATCH(45,Movimientos!$H:$H,0)),"")</f>
        <v/>
      </c>
      <c r="B54">
        <f>IFERROR(INDEX(Movimientos!C:C,MATCH(45,Movimientos!$H:$H,0)),"")</f>
        <v/>
      </c>
      <c r="C54">
        <f>IFERROR(INDEX(Movimientos!D:D,MATCH(45,Movimientos!$H:$H,0)),"")</f>
        <v/>
      </c>
      <c r="D54" s="8">
        <f>IFERROR(INDEX(Movimientos!E:E,MATCH(45,Movimientos!$H:$H,0)),"")</f>
        <v/>
      </c>
      <c r="E54" s="8">
        <f>IFERROR(INDEX(Movimientos!F:F,MATCH(45,Movimientos!$H:$H,0)),"")</f>
        <v/>
      </c>
      <c r="F54" s="8">
        <f>IF(A54="","",N(F53)+N(D54)-N(E54))</f>
        <v/>
      </c>
      <c r="G54">
        <f>IFERROR(INDEX(Movimientos!G:G,MATCH(45,Movimientos!$H:$H,0)),"")</f>
        <v/>
      </c>
    </row>
    <row r="55">
      <c r="A55" s="7">
        <f>IFERROR(INDEX(Movimientos!A:A,MATCH(46,Movimientos!$H:$H,0)),"")</f>
        <v/>
      </c>
      <c r="B55">
        <f>IFERROR(INDEX(Movimientos!C:C,MATCH(46,Movimientos!$H:$H,0)),"")</f>
        <v/>
      </c>
      <c r="C55">
        <f>IFERROR(INDEX(Movimientos!D:D,MATCH(46,Movimientos!$H:$H,0)),"")</f>
        <v/>
      </c>
      <c r="D55" s="8">
        <f>IFERROR(INDEX(Movimientos!E:E,MATCH(46,Movimientos!$H:$H,0)),"")</f>
        <v/>
      </c>
      <c r="E55" s="8">
        <f>IFERROR(INDEX(Movimientos!F:F,MATCH(46,Movimientos!$H:$H,0)),"")</f>
        <v/>
      </c>
      <c r="F55" s="8">
        <f>IF(A55="","",N(F54)+N(D55)-N(E55))</f>
        <v/>
      </c>
      <c r="G55">
        <f>IFERROR(INDEX(Movimientos!G:G,MATCH(46,Movimientos!$H:$H,0)),"")</f>
        <v/>
      </c>
    </row>
    <row r="56">
      <c r="A56" s="7">
        <f>IFERROR(INDEX(Movimientos!A:A,MATCH(47,Movimientos!$H:$H,0)),"")</f>
        <v/>
      </c>
      <c r="B56">
        <f>IFERROR(INDEX(Movimientos!C:C,MATCH(47,Movimientos!$H:$H,0)),"")</f>
        <v/>
      </c>
      <c r="C56">
        <f>IFERROR(INDEX(Movimientos!D:D,MATCH(47,Movimientos!$H:$H,0)),"")</f>
        <v/>
      </c>
      <c r="D56" s="8">
        <f>IFERROR(INDEX(Movimientos!E:E,MATCH(47,Movimientos!$H:$H,0)),"")</f>
        <v/>
      </c>
      <c r="E56" s="8">
        <f>IFERROR(INDEX(Movimientos!F:F,MATCH(47,Movimientos!$H:$H,0)),"")</f>
        <v/>
      </c>
      <c r="F56" s="8">
        <f>IF(A56="","",N(F55)+N(D56)-N(E56))</f>
        <v/>
      </c>
      <c r="G56">
        <f>IFERROR(INDEX(Movimientos!G:G,MATCH(47,Movimientos!$H:$H,0)),"")</f>
        <v/>
      </c>
    </row>
    <row r="57">
      <c r="A57" s="7">
        <f>IFERROR(INDEX(Movimientos!A:A,MATCH(48,Movimientos!$H:$H,0)),"")</f>
        <v/>
      </c>
      <c r="B57">
        <f>IFERROR(INDEX(Movimientos!C:C,MATCH(48,Movimientos!$H:$H,0)),"")</f>
        <v/>
      </c>
      <c r="C57">
        <f>IFERROR(INDEX(Movimientos!D:D,MATCH(48,Movimientos!$H:$H,0)),"")</f>
        <v/>
      </c>
      <c r="D57" s="8">
        <f>IFERROR(INDEX(Movimientos!E:E,MATCH(48,Movimientos!$H:$H,0)),"")</f>
        <v/>
      </c>
      <c r="E57" s="8">
        <f>IFERROR(INDEX(Movimientos!F:F,MATCH(48,Movimientos!$H:$H,0)),"")</f>
        <v/>
      </c>
      <c r="F57" s="8">
        <f>IF(A57="","",N(F56)+N(D57)-N(E57))</f>
        <v/>
      </c>
      <c r="G57">
        <f>IFERROR(INDEX(Movimientos!G:G,MATCH(48,Movimientos!$H:$H,0)),"")</f>
        <v/>
      </c>
    </row>
    <row r="58">
      <c r="A58" s="7">
        <f>IFERROR(INDEX(Movimientos!A:A,MATCH(49,Movimientos!$H:$H,0)),"")</f>
        <v/>
      </c>
      <c r="B58">
        <f>IFERROR(INDEX(Movimientos!C:C,MATCH(49,Movimientos!$H:$H,0)),"")</f>
        <v/>
      </c>
      <c r="C58">
        <f>IFERROR(INDEX(Movimientos!D:D,MATCH(49,Movimientos!$H:$H,0)),"")</f>
        <v/>
      </c>
      <c r="D58" s="8">
        <f>IFERROR(INDEX(Movimientos!E:E,MATCH(49,Movimientos!$H:$H,0)),"")</f>
        <v/>
      </c>
      <c r="E58" s="8">
        <f>IFERROR(INDEX(Movimientos!F:F,MATCH(49,Movimientos!$H:$H,0)),"")</f>
        <v/>
      </c>
      <c r="F58" s="8">
        <f>IF(A58="","",N(F57)+N(D58)-N(E58))</f>
        <v/>
      </c>
      <c r="G58">
        <f>IFERROR(INDEX(Movimientos!G:G,MATCH(49,Movimientos!$H:$H,0)),"")</f>
        <v/>
      </c>
    </row>
    <row r="59">
      <c r="A59" s="7">
        <f>IFERROR(INDEX(Movimientos!A:A,MATCH(50,Movimientos!$H:$H,0)),"")</f>
        <v/>
      </c>
      <c r="B59">
        <f>IFERROR(INDEX(Movimientos!C:C,MATCH(50,Movimientos!$H:$H,0)),"")</f>
        <v/>
      </c>
      <c r="C59">
        <f>IFERROR(INDEX(Movimientos!D:D,MATCH(50,Movimientos!$H:$H,0)),"")</f>
        <v/>
      </c>
      <c r="D59" s="8">
        <f>IFERROR(INDEX(Movimientos!E:E,MATCH(50,Movimientos!$H:$H,0)),"")</f>
        <v/>
      </c>
      <c r="E59" s="8">
        <f>IFERROR(INDEX(Movimientos!F:F,MATCH(50,Movimientos!$H:$H,0)),"")</f>
        <v/>
      </c>
      <c r="F59" s="8">
        <f>IF(A59="","",N(F58)+N(D59)-N(E59))</f>
        <v/>
      </c>
      <c r="G59">
        <f>IFERROR(INDEX(Movimientos!G:G,MATCH(50,Movimientos!$H:$H,0)),"")</f>
        <v/>
      </c>
    </row>
    <row r="60">
      <c r="A60" s="7">
        <f>IFERROR(INDEX(Movimientos!A:A,MATCH(51,Movimientos!$H:$H,0)),"")</f>
        <v/>
      </c>
      <c r="B60">
        <f>IFERROR(INDEX(Movimientos!C:C,MATCH(51,Movimientos!$H:$H,0)),"")</f>
        <v/>
      </c>
      <c r="C60">
        <f>IFERROR(INDEX(Movimientos!D:D,MATCH(51,Movimientos!$H:$H,0)),"")</f>
        <v/>
      </c>
      <c r="D60" s="8">
        <f>IFERROR(INDEX(Movimientos!E:E,MATCH(51,Movimientos!$H:$H,0)),"")</f>
        <v/>
      </c>
      <c r="E60" s="8">
        <f>IFERROR(INDEX(Movimientos!F:F,MATCH(51,Movimientos!$H:$H,0)),"")</f>
        <v/>
      </c>
      <c r="F60" s="8">
        <f>IF(A60="","",N(F59)+N(D60)-N(E60))</f>
        <v/>
      </c>
      <c r="G60">
        <f>IFERROR(INDEX(Movimientos!G:G,MATCH(51,Movimientos!$H:$H,0)),"")</f>
        <v/>
      </c>
    </row>
    <row r="61">
      <c r="A61" s="7">
        <f>IFERROR(INDEX(Movimientos!A:A,MATCH(52,Movimientos!$H:$H,0)),"")</f>
        <v/>
      </c>
      <c r="B61">
        <f>IFERROR(INDEX(Movimientos!C:C,MATCH(52,Movimientos!$H:$H,0)),"")</f>
        <v/>
      </c>
      <c r="C61">
        <f>IFERROR(INDEX(Movimientos!D:D,MATCH(52,Movimientos!$H:$H,0)),"")</f>
        <v/>
      </c>
      <c r="D61" s="8">
        <f>IFERROR(INDEX(Movimientos!E:E,MATCH(52,Movimientos!$H:$H,0)),"")</f>
        <v/>
      </c>
      <c r="E61" s="8">
        <f>IFERROR(INDEX(Movimientos!F:F,MATCH(52,Movimientos!$H:$H,0)),"")</f>
        <v/>
      </c>
      <c r="F61" s="8">
        <f>IF(A61="","",N(F60)+N(D61)-N(E61))</f>
        <v/>
      </c>
      <c r="G61">
        <f>IFERROR(INDEX(Movimientos!G:G,MATCH(52,Movimientos!$H:$H,0)),"")</f>
        <v/>
      </c>
    </row>
    <row r="62">
      <c r="A62" s="7">
        <f>IFERROR(INDEX(Movimientos!A:A,MATCH(53,Movimientos!$H:$H,0)),"")</f>
        <v/>
      </c>
      <c r="B62">
        <f>IFERROR(INDEX(Movimientos!C:C,MATCH(53,Movimientos!$H:$H,0)),"")</f>
        <v/>
      </c>
      <c r="C62">
        <f>IFERROR(INDEX(Movimientos!D:D,MATCH(53,Movimientos!$H:$H,0)),"")</f>
        <v/>
      </c>
      <c r="D62" s="8">
        <f>IFERROR(INDEX(Movimientos!E:E,MATCH(53,Movimientos!$H:$H,0)),"")</f>
        <v/>
      </c>
      <c r="E62" s="8">
        <f>IFERROR(INDEX(Movimientos!F:F,MATCH(53,Movimientos!$H:$H,0)),"")</f>
        <v/>
      </c>
      <c r="F62" s="8">
        <f>IF(A62="","",N(F61)+N(D62)-N(E62))</f>
        <v/>
      </c>
      <c r="G62">
        <f>IFERROR(INDEX(Movimientos!G:G,MATCH(53,Movimientos!$H:$H,0)),"")</f>
        <v/>
      </c>
    </row>
    <row r="63">
      <c r="A63" s="7">
        <f>IFERROR(INDEX(Movimientos!A:A,MATCH(54,Movimientos!$H:$H,0)),"")</f>
        <v/>
      </c>
      <c r="B63">
        <f>IFERROR(INDEX(Movimientos!C:C,MATCH(54,Movimientos!$H:$H,0)),"")</f>
        <v/>
      </c>
      <c r="C63">
        <f>IFERROR(INDEX(Movimientos!D:D,MATCH(54,Movimientos!$H:$H,0)),"")</f>
        <v/>
      </c>
      <c r="D63" s="8">
        <f>IFERROR(INDEX(Movimientos!E:E,MATCH(54,Movimientos!$H:$H,0)),"")</f>
        <v/>
      </c>
      <c r="E63" s="8">
        <f>IFERROR(INDEX(Movimientos!F:F,MATCH(54,Movimientos!$H:$H,0)),"")</f>
        <v/>
      </c>
      <c r="F63" s="8">
        <f>IF(A63="","",N(F62)+N(D63)-N(E63))</f>
        <v/>
      </c>
      <c r="G63">
        <f>IFERROR(INDEX(Movimientos!G:G,MATCH(54,Movimientos!$H:$H,0)),"")</f>
        <v/>
      </c>
    </row>
    <row r="64">
      <c r="A64" s="7">
        <f>IFERROR(INDEX(Movimientos!A:A,MATCH(55,Movimientos!$H:$H,0)),"")</f>
        <v/>
      </c>
      <c r="B64">
        <f>IFERROR(INDEX(Movimientos!C:C,MATCH(55,Movimientos!$H:$H,0)),"")</f>
        <v/>
      </c>
      <c r="C64">
        <f>IFERROR(INDEX(Movimientos!D:D,MATCH(55,Movimientos!$H:$H,0)),"")</f>
        <v/>
      </c>
      <c r="D64" s="8">
        <f>IFERROR(INDEX(Movimientos!E:E,MATCH(55,Movimientos!$H:$H,0)),"")</f>
        <v/>
      </c>
      <c r="E64" s="8">
        <f>IFERROR(INDEX(Movimientos!F:F,MATCH(55,Movimientos!$H:$H,0)),"")</f>
        <v/>
      </c>
      <c r="F64" s="8">
        <f>IF(A64="","",N(F63)+N(D64)-N(E64))</f>
        <v/>
      </c>
      <c r="G64">
        <f>IFERROR(INDEX(Movimientos!G:G,MATCH(55,Movimientos!$H:$H,0)),"")</f>
        <v/>
      </c>
    </row>
    <row r="65">
      <c r="A65" s="7">
        <f>IFERROR(INDEX(Movimientos!A:A,MATCH(56,Movimientos!$H:$H,0)),"")</f>
        <v/>
      </c>
      <c r="B65">
        <f>IFERROR(INDEX(Movimientos!C:C,MATCH(56,Movimientos!$H:$H,0)),"")</f>
        <v/>
      </c>
      <c r="C65">
        <f>IFERROR(INDEX(Movimientos!D:D,MATCH(56,Movimientos!$H:$H,0)),"")</f>
        <v/>
      </c>
      <c r="D65" s="8">
        <f>IFERROR(INDEX(Movimientos!E:E,MATCH(56,Movimientos!$H:$H,0)),"")</f>
        <v/>
      </c>
      <c r="E65" s="8">
        <f>IFERROR(INDEX(Movimientos!F:F,MATCH(56,Movimientos!$H:$H,0)),"")</f>
        <v/>
      </c>
      <c r="F65" s="8">
        <f>IF(A65="","",N(F64)+N(D65)-N(E65))</f>
        <v/>
      </c>
      <c r="G65">
        <f>IFERROR(INDEX(Movimientos!G:G,MATCH(56,Movimientos!$H:$H,0)),"")</f>
        <v/>
      </c>
    </row>
    <row r="66">
      <c r="A66" s="7">
        <f>IFERROR(INDEX(Movimientos!A:A,MATCH(57,Movimientos!$H:$H,0)),"")</f>
        <v/>
      </c>
      <c r="B66">
        <f>IFERROR(INDEX(Movimientos!C:C,MATCH(57,Movimientos!$H:$H,0)),"")</f>
        <v/>
      </c>
      <c r="C66">
        <f>IFERROR(INDEX(Movimientos!D:D,MATCH(57,Movimientos!$H:$H,0)),"")</f>
        <v/>
      </c>
      <c r="D66" s="8">
        <f>IFERROR(INDEX(Movimientos!E:E,MATCH(57,Movimientos!$H:$H,0)),"")</f>
        <v/>
      </c>
      <c r="E66" s="8">
        <f>IFERROR(INDEX(Movimientos!F:F,MATCH(57,Movimientos!$H:$H,0)),"")</f>
        <v/>
      </c>
      <c r="F66" s="8">
        <f>IF(A66="","",N(F65)+N(D66)-N(E66))</f>
        <v/>
      </c>
      <c r="G66">
        <f>IFERROR(INDEX(Movimientos!G:G,MATCH(57,Movimientos!$H:$H,0)),"")</f>
        <v/>
      </c>
    </row>
    <row r="67">
      <c r="A67" s="7">
        <f>IFERROR(INDEX(Movimientos!A:A,MATCH(58,Movimientos!$H:$H,0)),"")</f>
        <v/>
      </c>
      <c r="B67">
        <f>IFERROR(INDEX(Movimientos!C:C,MATCH(58,Movimientos!$H:$H,0)),"")</f>
        <v/>
      </c>
      <c r="C67">
        <f>IFERROR(INDEX(Movimientos!D:D,MATCH(58,Movimientos!$H:$H,0)),"")</f>
        <v/>
      </c>
      <c r="D67" s="8">
        <f>IFERROR(INDEX(Movimientos!E:E,MATCH(58,Movimientos!$H:$H,0)),"")</f>
        <v/>
      </c>
      <c r="E67" s="8">
        <f>IFERROR(INDEX(Movimientos!F:F,MATCH(58,Movimientos!$H:$H,0)),"")</f>
        <v/>
      </c>
      <c r="F67" s="8">
        <f>IF(A67="","",N(F66)+N(D67)-N(E67))</f>
        <v/>
      </c>
      <c r="G67">
        <f>IFERROR(INDEX(Movimientos!G:G,MATCH(58,Movimientos!$H:$H,0)),"")</f>
        <v/>
      </c>
    </row>
    <row r="68">
      <c r="A68" s="7">
        <f>IFERROR(INDEX(Movimientos!A:A,MATCH(59,Movimientos!$H:$H,0)),"")</f>
        <v/>
      </c>
      <c r="B68">
        <f>IFERROR(INDEX(Movimientos!C:C,MATCH(59,Movimientos!$H:$H,0)),"")</f>
        <v/>
      </c>
      <c r="C68">
        <f>IFERROR(INDEX(Movimientos!D:D,MATCH(59,Movimientos!$H:$H,0)),"")</f>
        <v/>
      </c>
      <c r="D68" s="8">
        <f>IFERROR(INDEX(Movimientos!E:E,MATCH(59,Movimientos!$H:$H,0)),"")</f>
        <v/>
      </c>
      <c r="E68" s="8">
        <f>IFERROR(INDEX(Movimientos!F:F,MATCH(59,Movimientos!$H:$H,0)),"")</f>
        <v/>
      </c>
      <c r="F68" s="8">
        <f>IF(A68="","",N(F67)+N(D68)-N(E68))</f>
        <v/>
      </c>
      <c r="G68">
        <f>IFERROR(INDEX(Movimientos!G:G,MATCH(59,Movimientos!$H:$H,0)),"")</f>
        <v/>
      </c>
    </row>
    <row r="69">
      <c r="A69" s="7">
        <f>IFERROR(INDEX(Movimientos!A:A,MATCH(60,Movimientos!$H:$H,0)),"")</f>
        <v/>
      </c>
      <c r="B69">
        <f>IFERROR(INDEX(Movimientos!C:C,MATCH(60,Movimientos!$H:$H,0)),"")</f>
        <v/>
      </c>
      <c r="C69">
        <f>IFERROR(INDEX(Movimientos!D:D,MATCH(60,Movimientos!$H:$H,0)),"")</f>
        <v/>
      </c>
      <c r="D69" s="8">
        <f>IFERROR(INDEX(Movimientos!E:E,MATCH(60,Movimientos!$H:$H,0)),"")</f>
        <v/>
      </c>
      <c r="E69" s="8">
        <f>IFERROR(INDEX(Movimientos!F:F,MATCH(60,Movimientos!$H:$H,0)),"")</f>
        <v/>
      </c>
      <c r="F69" s="8">
        <f>IF(A69="","",N(F68)+N(D69)-N(E69))</f>
        <v/>
      </c>
      <c r="G69">
        <f>IFERROR(INDEX(Movimientos!G:G,MATCH(60,Movimientos!$H:$H,0)),"")</f>
        <v/>
      </c>
    </row>
    <row r="70">
      <c r="A70" s="7">
        <f>IFERROR(INDEX(Movimientos!A:A,MATCH(61,Movimientos!$H:$H,0)),"")</f>
        <v/>
      </c>
      <c r="B70">
        <f>IFERROR(INDEX(Movimientos!C:C,MATCH(61,Movimientos!$H:$H,0)),"")</f>
        <v/>
      </c>
      <c r="C70">
        <f>IFERROR(INDEX(Movimientos!D:D,MATCH(61,Movimientos!$H:$H,0)),"")</f>
        <v/>
      </c>
      <c r="D70" s="8">
        <f>IFERROR(INDEX(Movimientos!E:E,MATCH(61,Movimientos!$H:$H,0)),"")</f>
        <v/>
      </c>
      <c r="E70" s="8">
        <f>IFERROR(INDEX(Movimientos!F:F,MATCH(61,Movimientos!$H:$H,0)),"")</f>
        <v/>
      </c>
      <c r="F70" s="8">
        <f>IF(A70="","",N(F69)+N(D70)-N(E70))</f>
        <v/>
      </c>
      <c r="G70">
        <f>IFERROR(INDEX(Movimientos!G:G,MATCH(61,Movimientos!$H:$H,0)),"")</f>
        <v/>
      </c>
    </row>
    <row r="71">
      <c r="A71" s="7">
        <f>IFERROR(INDEX(Movimientos!A:A,MATCH(62,Movimientos!$H:$H,0)),"")</f>
        <v/>
      </c>
      <c r="B71">
        <f>IFERROR(INDEX(Movimientos!C:C,MATCH(62,Movimientos!$H:$H,0)),"")</f>
        <v/>
      </c>
      <c r="C71">
        <f>IFERROR(INDEX(Movimientos!D:D,MATCH(62,Movimientos!$H:$H,0)),"")</f>
        <v/>
      </c>
      <c r="D71" s="8">
        <f>IFERROR(INDEX(Movimientos!E:E,MATCH(62,Movimientos!$H:$H,0)),"")</f>
        <v/>
      </c>
      <c r="E71" s="8">
        <f>IFERROR(INDEX(Movimientos!F:F,MATCH(62,Movimientos!$H:$H,0)),"")</f>
        <v/>
      </c>
      <c r="F71" s="8">
        <f>IF(A71="","",N(F70)+N(D71)-N(E71))</f>
        <v/>
      </c>
      <c r="G71">
        <f>IFERROR(INDEX(Movimientos!G:G,MATCH(62,Movimientos!$H:$H,0)),"")</f>
        <v/>
      </c>
    </row>
    <row r="72">
      <c r="A72" s="7">
        <f>IFERROR(INDEX(Movimientos!A:A,MATCH(63,Movimientos!$H:$H,0)),"")</f>
        <v/>
      </c>
      <c r="B72">
        <f>IFERROR(INDEX(Movimientos!C:C,MATCH(63,Movimientos!$H:$H,0)),"")</f>
        <v/>
      </c>
      <c r="C72">
        <f>IFERROR(INDEX(Movimientos!D:D,MATCH(63,Movimientos!$H:$H,0)),"")</f>
        <v/>
      </c>
      <c r="D72" s="8">
        <f>IFERROR(INDEX(Movimientos!E:E,MATCH(63,Movimientos!$H:$H,0)),"")</f>
        <v/>
      </c>
      <c r="E72" s="8">
        <f>IFERROR(INDEX(Movimientos!F:F,MATCH(63,Movimientos!$H:$H,0)),"")</f>
        <v/>
      </c>
      <c r="F72" s="8">
        <f>IF(A72="","",N(F71)+N(D72)-N(E72))</f>
        <v/>
      </c>
      <c r="G72">
        <f>IFERROR(INDEX(Movimientos!G:G,MATCH(63,Movimientos!$H:$H,0)),"")</f>
        <v/>
      </c>
    </row>
    <row r="73">
      <c r="A73" s="7">
        <f>IFERROR(INDEX(Movimientos!A:A,MATCH(64,Movimientos!$H:$H,0)),"")</f>
        <v/>
      </c>
      <c r="B73">
        <f>IFERROR(INDEX(Movimientos!C:C,MATCH(64,Movimientos!$H:$H,0)),"")</f>
        <v/>
      </c>
      <c r="C73">
        <f>IFERROR(INDEX(Movimientos!D:D,MATCH(64,Movimientos!$H:$H,0)),"")</f>
        <v/>
      </c>
      <c r="D73" s="8">
        <f>IFERROR(INDEX(Movimientos!E:E,MATCH(64,Movimientos!$H:$H,0)),"")</f>
        <v/>
      </c>
      <c r="E73" s="8">
        <f>IFERROR(INDEX(Movimientos!F:F,MATCH(64,Movimientos!$H:$H,0)),"")</f>
        <v/>
      </c>
      <c r="F73" s="8">
        <f>IF(A73="","",N(F72)+N(D73)-N(E73))</f>
        <v/>
      </c>
      <c r="G73">
        <f>IFERROR(INDEX(Movimientos!G:G,MATCH(64,Movimientos!$H:$H,0)),"")</f>
        <v/>
      </c>
    </row>
    <row r="74">
      <c r="A74" s="7">
        <f>IFERROR(INDEX(Movimientos!A:A,MATCH(65,Movimientos!$H:$H,0)),"")</f>
        <v/>
      </c>
      <c r="B74">
        <f>IFERROR(INDEX(Movimientos!C:C,MATCH(65,Movimientos!$H:$H,0)),"")</f>
        <v/>
      </c>
      <c r="C74">
        <f>IFERROR(INDEX(Movimientos!D:D,MATCH(65,Movimientos!$H:$H,0)),"")</f>
        <v/>
      </c>
      <c r="D74" s="8">
        <f>IFERROR(INDEX(Movimientos!E:E,MATCH(65,Movimientos!$H:$H,0)),"")</f>
        <v/>
      </c>
      <c r="E74" s="8">
        <f>IFERROR(INDEX(Movimientos!F:F,MATCH(65,Movimientos!$H:$H,0)),"")</f>
        <v/>
      </c>
      <c r="F74" s="8">
        <f>IF(A74="","",N(F73)+N(D74)-N(E74))</f>
        <v/>
      </c>
      <c r="G74">
        <f>IFERROR(INDEX(Movimientos!G:G,MATCH(65,Movimientos!$H:$H,0)),"")</f>
        <v/>
      </c>
    </row>
    <row r="75">
      <c r="A75" s="7">
        <f>IFERROR(INDEX(Movimientos!A:A,MATCH(66,Movimientos!$H:$H,0)),"")</f>
        <v/>
      </c>
      <c r="B75">
        <f>IFERROR(INDEX(Movimientos!C:C,MATCH(66,Movimientos!$H:$H,0)),"")</f>
        <v/>
      </c>
      <c r="C75">
        <f>IFERROR(INDEX(Movimientos!D:D,MATCH(66,Movimientos!$H:$H,0)),"")</f>
        <v/>
      </c>
      <c r="D75" s="8">
        <f>IFERROR(INDEX(Movimientos!E:E,MATCH(66,Movimientos!$H:$H,0)),"")</f>
        <v/>
      </c>
      <c r="E75" s="8">
        <f>IFERROR(INDEX(Movimientos!F:F,MATCH(66,Movimientos!$H:$H,0)),"")</f>
        <v/>
      </c>
      <c r="F75" s="8">
        <f>IF(A75="","",N(F74)+N(D75)-N(E75))</f>
        <v/>
      </c>
      <c r="G75">
        <f>IFERROR(INDEX(Movimientos!G:G,MATCH(66,Movimientos!$H:$H,0)),"")</f>
        <v/>
      </c>
    </row>
    <row r="76">
      <c r="A76" s="7">
        <f>IFERROR(INDEX(Movimientos!A:A,MATCH(67,Movimientos!$H:$H,0)),"")</f>
        <v/>
      </c>
      <c r="B76">
        <f>IFERROR(INDEX(Movimientos!C:C,MATCH(67,Movimientos!$H:$H,0)),"")</f>
        <v/>
      </c>
      <c r="C76">
        <f>IFERROR(INDEX(Movimientos!D:D,MATCH(67,Movimientos!$H:$H,0)),"")</f>
        <v/>
      </c>
      <c r="D76" s="8">
        <f>IFERROR(INDEX(Movimientos!E:E,MATCH(67,Movimientos!$H:$H,0)),"")</f>
        <v/>
      </c>
      <c r="E76" s="8">
        <f>IFERROR(INDEX(Movimientos!F:F,MATCH(67,Movimientos!$H:$H,0)),"")</f>
        <v/>
      </c>
      <c r="F76" s="8">
        <f>IF(A76="","",N(F75)+N(D76)-N(E76))</f>
        <v/>
      </c>
      <c r="G76">
        <f>IFERROR(INDEX(Movimientos!G:G,MATCH(67,Movimientos!$H:$H,0)),"")</f>
        <v/>
      </c>
    </row>
    <row r="77">
      <c r="A77" s="7">
        <f>IFERROR(INDEX(Movimientos!A:A,MATCH(68,Movimientos!$H:$H,0)),"")</f>
        <v/>
      </c>
      <c r="B77">
        <f>IFERROR(INDEX(Movimientos!C:C,MATCH(68,Movimientos!$H:$H,0)),"")</f>
        <v/>
      </c>
      <c r="C77">
        <f>IFERROR(INDEX(Movimientos!D:D,MATCH(68,Movimientos!$H:$H,0)),"")</f>
        <v/>
      </c>
      <c r="D77" s="8">
        <f>IFERROR(INDEX(Movimientos!E:E,MATCH(68,Movimientos!$H:$H,0)),"")</f>
        <v/>
      </c>
      <c r="E77" s="8">
        <f>IFERROR(INDEX(Movimientos!F:F,MATCH(68,Movimientos!$H:$H,0)),"")</f>
        <v/>
      </c>
      <c r="F77" s="8">
        <f>IF(A77="","",N(F76)+N(D77)-N(E77))</f>
        <v/>
      </c>
      <c r="G77">
        <f>IFERROR(INDEX(Movimientos!G:G,MATCH(68,Movimientos!$H:$H,0)),"")</f>
        <v/>
      </c>
    </row>
    <row r="78">
      <c r="A78" s="7">
        <f>IFERROR(INDEX(Movimientos!A:A,MATCH(69,Movimientos!$H:$H,0)),"")</f>
        <v/>
      </c>
      <c r="B78">
        <f>IFERROR(INDEX(Movimientos!C:C,MATCH(69,Movimientos!$H:$H,0)),"")</f>
        <v/>
      </c>
      <c r="C78">
        <f>IFERROR(INDEX(Movimientos!D:D,MATCH(69,Movimientos!$H:$H,0)),"")</f>
        <v/>
      </c>
      <c r="D78" s="8">
        <f>IFERROR(INDEX(Movimientos!E:E,MATCH(69,Movimientos!$H:$H,0)),"")</f>
        <v/>
      </c>
      <c r="E78" s="8">
        <f>IFERROR(INDEX(Movimientos!F:F,MATCH(69,Movimientos!$H:$H,0)),"")</f>
        <v/>
      </c>
      <c r="F78" s="8">
        <f>IF(A78="","",N(F77)+N(D78)-N(E78))</f>
        <v/>
      </c>
      <c r="G78">
        <f>IFERROR(INDEX(Movimientos!G:G,MATCH(69,Movimientos!$H:$H,0)),"")</f>
        <v/>
      </c>
    </row>
    <row r="79">
      <c r="A79" s="7">
        <f>IFERROR(INDEX(Movimientos!A:A,MATCH(70,Movimientos!$H:$H,0)),"")</f>
        <v/>
      </c>
      <c r="B79">
        <f>IFERROR(INDEX(Movimientos!C:C,MATCH(70,Movimientos!$H:$H,0)),"")</f>
        <v/>
      </c>
      <c r="C79">
        <f>IFERROR(INDEX(Movimientos!D:D,MATCH(70,Movimientos!$H:$H,0)),"")</f>
        <v/>
      </c>
      <c r="D79" s="8">
        <f>IFERROR(INDEX(Movimientos!E:E,MATCH(70,Movimientos!$H:$H,0)),"")</f>
        <v/>
      </c>
      <c r="E79" s="8">
        <f>IFERROR(INDEX(Movimientos!F:F,MATCH(70,Movimientos!$H:$H,0)),"")</f>
        <v/>
      </c>
      <c r="F79" s="8">
        <f>IF(A79="","",N(F78)+N(D79)-N(E79))</f>
        <v/>
      </c>
      <c r="G79">
        <f>IFERROR(INDEX(Movimientos!G:G,MATCH(70,Movimientos!$H:$H,0)),"")</f>
        <v/>
      </c>
    </row>
    <row r="80">
      <c r="A80" s="7">
        <f>IFERROR(INDEX(Movimientos!A:A,MATCH(71,Movimientos!$H:$H,0)),"")</f>
        <v/>
      </c>
      <c r="B80">
        <f>IFERROR(INDEX(Movimientos!C:C,MATCH(71,Movimientos!$H:$H,0)),"")</f>
        <v/>
      </c>
      <c r="C80">
        <f>IFERROR(INDEX(Movimientos!D:D,MATCH(71,Movimientos!$H:$H,0)),"")</f>
        <v/>
      </c>
      <c r="D80" s="8">
        <f>IFERROR(INDEX(Movimientos!E:E,MATCH(71,Movimientos!$H:$H,0)),"")</f>
        <v/>
      </c>
      <c r="E80" s="8">
        <f>IFERROR(INDEX(Movimientos!F:F,MATCH(71,Movimientos!$H:$H,0)),"")</f>
        <v/>
      </c>
      <c r="F80" s="8">
        <f>IF(A80="","",N(F79)+N(D80)-N(E80))</f>
        <v/>
      </c>
      <c r="G80">
        <f>IFERROR(INDEX(Movimientos!G:G,MATCH(71,Movimientos!$H:$H,0)),"")</f>
        <v/>
      </c>
    </row>
    <row r="81">
      <c r="A81" s="7">
        <f>IFERROR(INDEX(Movimientos!A:A,MATCH(72,Movimientos!$H:$H,0)),"")</f>
        <v/>
      </c>
      <c r="B81">
        <f>IFERROR(INDEX(Movimientos!C:C,MATCH(72,Movimientos!$H:$H,0)),"")</f>
        <v/>
      </c>
      <c r="C81">
        <f>IFERROR(INDEX(Movimientos!D:D,MATCH(72,Movimientos!$H:$H,0)),"")</f>
        <v/>
      </c>
      <c r="D81" s="8">
        <f>IFERROR(INDEX(Movimientos!E:E,MATCH(72,Movimientos!$H:$H,0)),"")</f>
        <v/>
      </c>
      <c r="E81" s="8">
        <f>IFERROR(INDEX(Movimientos!F:F,MATCH(72,Movimientos!$H:$H,0)),"")</f>
        <v/>
      </c>
      <c r="F81" s="8">
        <f>IF(A81="","",N(F80)+N(D81)-N(E81))</f>
        <v/>
      </c>
      <c r="G81">
        <f>IFERROR(INDEX(Movimientos!G:G,MATCH(72,Movimientos!$H:$H,0)),"")</f>
        <v/>
      </c>
    </row>
    <row r="82">
      <c r="A82" s="7">
        <f>IFERROR(INDEX(Movimientos!A:A,MATCH(73,Movimientos!$H:$H,0)),"")</f>
        <v/>
      </c>
      <c r="B82">
        <f>IFERROR(INDEX(Movimientos!C:C,MATCH(73,Movimientos!$H:$H,0)),"")</f>
        <v/>
      </c>
      <c r="C82">
        <f>IFERROR(INDEX(Movimientos!D:D,MATCH(73,Movimientos!$H:$H,0)),"")</f>
        <v/>
      </c>
      <c r="D82" s="8">
        <f>IFERROR(INDEX(Movimientos!E:E,MATCH(73,Movimientos!$H:$H,0)),"")</f>
        <v/>
      </c>
      <c r="E82" s="8">
        <f>IFERROR(INDEX(Movimientos!F:F,MATCH(73,Movimientos!$H:$H,0)),"")</f>
        <v/>
      </c>
      <c r="F82" s="8">
        <f>IF(A82="","",N(F81)+N(D82)-N(E82))</f>
        <v/>
      </c>
      <c r="G82">
        <f>IFERROR(INDEX(Movimientos!G:G,MATCH(73,Movimientos!$H:$H,0)),"")</f>
        <v/>
      </c>
    </row>
    <row r="83">
      <c r="A83" s="7">
        <f>IFERROR(INDEX(Movimientos!A:A,MATCH(74,Movimientos!$H:$H,0)),"")</f>
        <v/>
      </c>
      <c r="B83">
        <f>IFERROR(INDEX(Movimientos!C:C,MATCH(74,Movimientos!$H:$H,0)),"")</f>
        <v/>
      </c>
      <c r="C83">
        <f>IFERROR(INDEX(Movimientos!D:D,MATCH(74,Movimientos!$H:$H,0)),"")</f>
        <v/>
      </c>
      <c r="D83" s="8">
        <f>IFERROR(INDEX(Movimientos!E:E,MATCH(74,Movimientos!$H:$H,0)),"")</f>
        <v/>
      </c>
      <c r="E83" s="8">
        <f>IFERROR(INDEX(Movimientos!F:F,MATCH(74,Movimientos!$H:$H,0)),"")</f>
        <v/>
      </c>
      <c r="F83" s="8">
        <f>IF(A83="","",N(F82)+N(D83)-N(E83))</f>
        <v/>
      </c>
      <c r="G83">
        <f>IFERROR(INDEX(Movimientos!G:G,MATCH(74,Movimientos!$H:$H,0)),"")</f>
        <v/>
      </c>
    </row>
    <row r="84">
      <c r="A84" s="7">
        <f>IFERROR(INDEX(Movimientos!A:A,MATCH(75,Movimientos!$H:$H,0)),"")</f>
        <v/>
      </c>
      <c r="B84">
        <f>IFERROR(INDEX(Movimientos!C:C,MATCH(75,Movimientos!$H:$H,0)),"")</f>
        <v/>
      </c>
      <c r="C84">
        <f>IFERROR(INDEX(Movimientos!D:D,MATCH(75,Movimientos!$H:$H,0)),"")</f>
        <v/>
      </c>
      <c r="D84" s="8">
        <f>IFERROR(INDEX(Movimientos!E:E,MATCH(75,Movimientos!$H:$H,0)),"")</f>
        <v/>
      </c>
      <c r="E84" s="8">
        <f>IFERROR(INDEX(Movimientos!F:F,MATCH(75,Movimientos!$H:$H,0)),"")</f>
        <v/>
      </c>
      <c r="F84" s="8">
        <f>IF(A84="","",N(F83)+N(D84)-N(E84))</f>
        <v/>
      </c>
      <c r="G84">
        <f>IFERROR(INDEX(Movimientos!G:G,MATCH(75,Movimientos!$H:$H,0)),"")</f>
        <v/>
      </c>
    </row>
    <row r="85">
      <c r="A85" s="7">
        <f>IFERROR(INDEX(Movimientos!A:A,MATCH(76,Movimientos!$H:$H,0)),"")</f>
        <v/>
      </c>
      <c r="B85">
        <f>IFERROR(INDEX(Movimientos!C:C,MATCH(76,Movimientos!$H:$H,0)),"")</f>
        <v/>
      </c>
      <c r="C85">
        <f>IFERROR(INDEX(Movimientos!D:D,MATCH(76,Movimientos!$H:$H,0)),"")</f>
        <v/>
      </c>
      <c r="D85" s="8">
        <f>IFERROR(INDEX(Movimientos!E:E,MATCH(76,Movimientos!$H:$H,0)),"")</f>
        <v/>
      </c>
      <c r="E85" s="8">
        <f>IFERROR(INDEX(Movimientos!F:F,MATCH(76,Movimientos!$H:$H,0)),"")</f>
        <v/>
      </c>
      <c r="F85" s="8">
        <f>IF(A85="","",N(F84)+N(D85)-N(E85))</f>
        <v/>
      </c>
      <c r="G85">
        <f>IFERROR(INDEX(Movimientos!G:G,MATCH(76,Movimientos!$H:$H,0)),"")</f>
        <v/>
      </c>
    </row>
    <row r="86">
      <c r="A86" s="7">
        <f>IFERROR(INDEX(Movimientos!A:A,MATCH(77,Movimientos!$H:$H,0)),"")</f>
        <v/>
      </c>
      <c r="B86">
        <f>IFERROR(INDEX(Movimientos!C:C,MATCH(77,Movimientos!$H:$H,0)),"")</f>
        <v/>
      </c>
      <c r="C86">
        <f>IFERROR(INDEX(Movimientos!D:D,MATCH(77,Movimientos!$H:$H,0)),"")</f>
        <v/>
      </c>
      <c r="D86" s="8">
        <f>IFERROR(INDEX(Movimientos!E:E,MATCH(77,Movimientos!$H:$H,0)),"")</f>
        <v/>
      </c>
      <c r="E86" s="8">
        <f>IFERROR(INDEX(Movimientos!F:F,MATCH(77,Movimientos!$H:$H,0)),"")</f>
        <v/>
      </c>
      <c r="F86" s="8">
        <f>IF(A86="","",N(F85)+N(D86)-N(E86))</f>
        <v/>
      </c>
      <c r="G86">
        <f>IFERROR(INDEX(Movimientos!G:G,MATCH(77,Movimientos!$H:$H,0)),"")</f>
        <v/>
      </c>
    </row>
    <row r="87">
      <c r="A87" s="7">
        <f>IFERROR(INDEX(Movimientos!A:A,MATCH(78,Movimientos!$H:$H,0)),"")</f>
        <v/>
      </c>
      <c r="B87">
        <f>IFERROR(INDEX(Movimientos!C:C,MATCH(78,Movimientos!$H:$H,0)),"")</f>
        <v/>
      </c>
      <c r="C87">
        <f>IFERROR(INDEX(Movimientos!D:D,MATCH(78,Movimientos!$H:$H,0)),"")</f>
        <v/>
      </c>
      <c r="D87" s="8">
        <f>IFERROR(INDEX(Movimientos!E:E,MATCH(78,Movimientos!$H:$H,0)),"")</f>
        <v/>
      </c>
      <c r="E87" s="8">
        <f>IFERROR(INDEX(Movimientos!F:F,MATCH(78,Movimientos!$H:$H,0)),"")</f>
        <v/>
      </c>
      <c r="F87" s="8">
        <f>IF(A87="","",N(F86)+N(D87)-N(E87))</f>
        <v/>
      </c>
      <c r="G87">
        <f>IFERROR(INDEX(Movimientos!G:G,MATCH(78,Movimientos!$H:$H,0)),"")</f>
        <v/>
      </c>
    </row>
    <row r="88">
      <c r="A88" s="7">
        <f>IFERROR(INDEX(Movimientos!A:A,MATCH(79,Movimientos!$H:$H,0)),"")</f>
        <v/>
      </c>
      <c r="B88">
        <f>IFERROR(INDEX(Movimientos!C:C,MATCH(79,Movimientos!$H:$H,0)),"")</f>
        <v/>
      </c>
      <c r="C88">
        <f>IFERROR(INDEX(Movimientos!D:D,MATCH(79,Movimientos!$H:$H,0)),"")</f>
        <v/>
      </c>
      <c r="D88" s="8">
        <f>IFERROR(INDEX(Movimientos!E:E,MATCH(79,Movimientos!$H:$H,0)),"")</f>
        <v/>
      </c>
      <c r="E88" s="8">
        <f>IFERROR(INDEX(Movimientos!F:F,MATCH(79,Movimientos!$H:$H,0)),"")</f>
        <v/>
      </c>
      <c r="F88" s="8">
        <f>IF(A88="","",N(F87)+N(D88)-N(E88))</f>
        <v/>
      </c>
      <c r="G88">
        <f>IFERROR(INDEX(Movimientos!G:G,MATCH(79,Movimientos!$H:$H,0)),"")</f>
        <v/>
      </c>
    </row>
    <row r="89">
      <c r="A89" s="7">
        <f>IFERROR(INDEX(Movimientos!A:A,MATCH(80,Movimientos!$H:$H,0)),"")</f>
        <v/>
      </c>
      <c r="B89">
        <f>IFERROR(INDEX(Movimientos!C:C,MATCH(80,Movimientos!$H:$H,0)),"")</f>
        <v/>
      </c>
      <c r="C89">
        <f>IFERROR(INDEX(Movimientos!D:D,MATCH(80,Movimientos!$H:$H,0)),"")</f>
        <v/>
      </c>
      <c r="D89" s="8">
        <f>IFERROR(INDEX(Movimientos!E:E,MATCH(80,Movimientos!$H:$H,0)),"")</f>
        <v/>
      </c>
      <c r="E89" s="8">
        <f>IFERROR(INDEX(Movimientos!F:F,MATCH(80,Movimientos!$H:$H,0)),"")</f>
        <v/>
      </c>
      <c r="F89" s="8">
        <f>IF(A89="","",N(F88)+N(D89)-N(E89))</f>
        <v/>
      </c>
      <c r="G89">
        <f>IFERROR(INDEX(Movimientos!G:G,MATCH(80,Movimientos!$H:$H,0)),"")</f>
        <v/>
      </c>
    </row>
    <row r="90">
      <c r="A90" s="7">
        <f>IFERROR(INDEX(Movimientos!A:A,MATCH(81,Movimientos!$H:$H,0)),"")</f>
        <v/>
      </c>
      <c r="B90">
        <f>IFERROR(INDEX(Movimientos!C:C,MATCH(81,Movimientos!$H:$H,0)),"")</f>
        <v/>
      </c>
      <c r="C90">
        <f>IFERROR(INDEX(Movimientos!D:D,MATCH(81,Movimientos!$H:$H,0)),"")</f>
        <v/>
      </c>
      <c r="D90" s="8">
        <f>IFERROR(INDEX(Movimientos!E:E,MATCH(81,Movimientos!$H:$H,0)),"")</f>
        <v/>
      </c>
      <c r="E90" s="8">
        <f>IFERROR(INDEX(Movimientos!F:F,MATCH(81,Movimientos!$H:$H,0)),"")</f>
        <v/>
      </c>
      <c r="F90" s="8">
        <f>IF(A90="","",N(F89)+N(D90)-N(E90))</f>
        <v/>
      </c>
      <c r="G90">
        <f>IFERROR(INDEX(Movimientos!G:G,MATCH(81,Movimientos!$H:$H,0)),"")</f>
        <v/>
      </c>
    </row>
    <row r="91">
      <c r="A91" s="7">
        <f>IFERROR(INDEX(Movimientos!A:A,MATCH(82,Movimientos!$H:$H,0)),"")</f>
        <v/>
      </c>
      <c r="B91">
        <f>IFERROR(INDEX(Movimientos!C:C,MATCH(82,Movimientos!$H:$H,0)),"")</f>
        <v/>
      </c>
      <c r="C91">
        <f>IFERROR(INDEX(Movimientos!D:D,MATCH(82,Movimientos!$H:$H,0)),"")</f>
        <v/>
      </c>
      <c r="D91" s="8">
        <f>IFERROR(INDEX(Movimientos!E:E,MATCH(82,Movimientos!$H:$H,0)),"")</f>
        <v/>
      </c>
      <c r="E91" s="8">
        <f>IFERROR(INDEX(Movimientos!F:F,MATCH(82,Movimientos!$H:$H,0)),"")</f>
        <v/>
      </c>
      <c r="F91" s="8">
        <f>IF(A91="","",N(F90)+N(D91)-N(E91))</f>
        <v/>
      </c>
      <c r="G91">
        <f>IFERROR(INDEX(Movimientos!G:G,MATCH(82,Movimientos!$H:$H,0)),"")</f>
        <v/>
      </c>
    </row>
    <row r="92">
      <c r="A92" s="7">
        <f>IFERROR(INDEX(Movimientos!A:A,MATCH(83,Movimientos!$H:$H,0)),"")</f>
        <v/>
      </c>
      <c r="B92">
        <f>IFERROR(INDEX(Movimientos!C:C,MATCH(83,Movimientos!$H:$H,0)),"")</f>
        <v/>
      </c>
      <c r="C92">
        <f>IFERROR(INDEX(Movimientos!D:D,MATCH(83,Movimientos!$H:$H,0)),"")</f>
        <v/>
      </c>
      <c r="D92" s="8">
        <f>IFERROR(INDEX(Movimientos!E:E,MATCH(83,Movimientos!$H:$H,0)),"")</f>
        <v/>
      </c>
      <c r="E92" s="8">
        <f>IFERROR(INDEX(Movimientos!F:F,MATCH(83,Movimientos!$H:$H,0)),"")</f>
        <v/>
      </c>
      <c r="F92" s="8">
        <f>IF(A92="","",N(F91)+N(D92)-N(E92))</f>
        <v/>
      </c>
      <c r="G92">
        <f>IFERROR(INDEX(Movimientos!G:G,MATCH(83,Movimientos!$H:$H,0)),"")</f>
        <v/>
      </c>
    </row>
    <row r="93">
      <c r="A93" s="7">
        <f>IFERROR(INDEX(Movimientos!A:A,MATCH(84,Movimientos!$H:$H,0)),"")</f>
        <v/>
      </c>
      <c r="B93">
        <f>IFERROR(INDEX(Movimientos!C:C,MATCH(84,Movimientos!$H:$H,0)),"")</f>
        <v/>
      </c>
      <c r="C93">
        <f>IFERROR(INDEX(Movimientos!D:D,MATCH(84,Movimientos!$H:$H,0)),"")</f>
        <v/>
      </c>
      <c r="D93" s="8">
        <f>IFERROR(INDEX(Movimientos!E:E,MATCH(84,Movimientos!$H:$H,0)),"")</f>
        <v/>
      </c>
      <c r="E93" s="8">
        <f>IFERROR(INDEX(Movimientos!F:F,MATCH(84,Movimientos!$H:$H,0)),"")</f>
        <v/>
      </c>
      <c r="F93" s="8">
        <f>IF(A93="","",N(F92)+N(D93)-N(E93))</f>
        <v/>
      </c>
      <c r="G93">
        <f>IFERROR(INDEX(Movimientos!G:G,MATCH(84,Movimientos!$H:$H,0)),"")</f>
        <v/>
      </c>
    </row>
    <row r="94">
      <c r="A94" s="7">
        <f>IFERROR(INDEX(Movimientos!A:A,MATCH(85,Movimientos!$H:$H,0)),"")</f>
        <v/>
      </c>
      <c r="B94">
        <f>IFERROR(INDEX(Movimientos!C:C,MATCH(85,Movimientos!$H:$H,0)),"")</f>
        <v/>
      </c>
      <c r="C94">
        <f>IFERROR(INDEX(Movimientos!D:D,MATCH(85,Movimientos!$H:$H,0)),"")</f>
        <v/>
      </c>
      <c r="D94" s="8">
        <f>IFERROR(INDEX(Movimientos!E:E,MATCH(85,Movimientos!$H:$H,0)),"")</f>
        <v/>
      </c>
      <c r="E94" s="8">
        <f>IFERROR(INDEX(Movimientos!F:F,MATCH(85,Movimientos!$H:$H,0)),"")</f>
        <v/>
      </c>
      <c r="F94" s="8">
        <f>IF(A94="","",N(F93)+N(D94)-N(E94))</f>
        <v/>
      </c>
      <c r="G94">
        <f>IFERROR(INDEX(Movimientos!G:G,MATCH(85,Movimientos!$H:$H,0)),"")</f>
        <v/>
      </c>
    </row>
    <row r="95">
      <c r="A95" s="7">
        <f>IFERROR(INDEX(Movimientos!A:A,MATCH(86,Movimientos!$H:$H,0)),"")</f>
        <v/>
      </c>
      <c r="B95">
        <f>IFERROR(INDEX(Movimientos!C:C,MATCH(86,Movimientos!$H:$H,0)),"")</f>
        <v/>
      </c>
      <c r="C95">
        <f>IFERROR(INDEX(Movimientos!D:D,MATCH(86,Movimientos!$H:$H,0)),"")</f>
        <v/>
      </c>
      <c r="D95" s="8">
        <f>IFERROR(INDEX(Movimientos!E:E,MATCH(86,Movimientos!$H:$H,0)),"")</f>
        <v/>
      </c>
      <c r="E95" s="8">
        <f>IFERROR(INDEX(Movimientos!F:F,MATCH(86,Movimientos!$H:$H,0)),"")</f>
        <v/>
      </c>
      <c r="F95" s="8">
        <f>IF(A95="","",N(F94)+N(D95)-N(E95))</f>
        <v/>
      </c>
      <c r="G95">
        <f>IFERROR(INDEX(Movimientos!G:G,MATCH(86,Movimientos!$H:$H,0)),"")</f>
        <v/>
      </c>
    </row>
    <row r="96">
      <c r="A96" s="7">
        <f>IFERROR(INDEX(Movimientos!A:A,MATCH(87,Movimientos!$H:$H,0)),"")</f>
        <v/>
      </c>
      <c r="B96">
        <f>IFERROR(INDEX(Movimientos!C:C,MATCH(87,Movimientos!$H:$H,0)),"")</f>
        <v/>
      </c>
      <c r="C96">
        <f>IFERROR(INDEX(Movimientos!D:D,MATCH(87,Movimientos!$H:$H,0)),"")</f>
        <v/>
      </c>
      <c r="D96" s="8">
        <f>IFERROR(INDEX(Movimientos!E:E,MATCH(87,Movimientos!$H:$H,0)),"")</f>
        <v/>
      </c>
      <c r="E96" s="8">
        <f>IFERROR(INDEX(Movimientos!F:F,MATCH(87,Movimientos!$H:$H,0)),"")</f>
        <v/>
      </c>
      <c r="F96" s="8">
        <f>IF(A96="","",N(F95)+N(D96)-N(E96))</f>
        <v/>
      </c>
      <c r="G96">
        <f>IFERROR(INDEX(Movimientos!G:G,MATCH(87,Movimientos!$H:$H,0)),"")</f>
        <v/>
      </c>
    </row>
    <row r="97">
      <c r="A97" s="7">
        <f>IFERROR(INDEX(Movimientos!A:A,MATCH(88,Movimientos!$H:$H,0)),"")</f>
        <v/>
      </c>
      <c r="B97">
        <f>IFERROR(INDEX(Movimientos!C:C,MATCH(88,Movimientos!$H:$H,0)),"")</f>
        <v/>
      </c>
      <c r="C97">
        <f>IFERROR(INDEX(Movimientos!D:D,MATCH(88,Movimientos!$H:$H,0)),"")</f>
        <v/>
      </c>
      <c r="D97" s="8">
        <f>IFERROR(INDEX(Movimientos!E:E,MATCH(88,Movimientos!$H:$H,0)),"")</f>
        <v/>
      </c>
      <c r="E97" s="8">
        <f>IFERROR(INDEX(Movimientos!F:F,MATCH(88,Movimientos!$H:$H,0)),"")</f>
        <v/>
      </c>
      <c r="F97" s="8">
        <f>IF(A97="","",N(F96)+N(D97)-N(E97))</f>
        <v/>
      </c>
      <c r="G97">
        <f>IFERROR(INDEX(Movimientos!G:G,MATCH(88,Movimientos!$H:$H,0)),"")</f>
        <v/>
      </c>
    </row>
    <row r="98">
      <c r="A98" s="7">
        <f>IFERROR(INDEX(Movimientos!A:A,MATCH(89,Movimientos!$H:$H,0)),"")</f>
        <v/>
      </c>
      <c r="B98">
        <f>IFERROR(INDEX(Movimientos!C:C,MATCH(89,Movimientos!$H:$H,0)),"")</f>
        <v/>
      </c>
      <c r="C98">
        <f>IFERROR(INDEX(Movimientos!D:D,MATCH(89,Movimientos!$H:$H,0)),"")</f>
        <v/>
      </c>
      <c r="D98" s="8">
        <f>IFERROR(INDEX(Movimientos!E:E,MATCH(89,Movimientos!$H:$H,0)),"")</f>
        <v/>
      </c>
      <c r="E98" s="8">
        <f>IFERROR(INDEX(Movimientos!F:F,MATCH(89,Movimientos!$H:$H,0)),"")</f>
        <v/>
      </c>
      <c r="F98" s="8">
        <f>IF(A98="","",N(F97)+N(D98)-N(E98))</f>
        <v/>
      </c>
      <c r="G98">
        <f>IFERROR(INDEX(Movimientos!G:G,MATCH(89,Movimientos!$H:$H,0)),"")</f>
        <v/>
      </c>
    </row>
    <row r="99">
      <c r="A99" s="7">
        <f>IFERROR(INDEX(Movimientos!A:A,MATCH(90,Movimientos!$H:$H,0)),"")</f>
        <v/>
      </c>
      <c r="B99">
        <f>IFERROR(INDEX(Movimientos!C:C,MATCH(90,Movimientos!$H:$H,0)),"")</f>
        <v/>
      </c>
      <c r="C99">
        <f>IFERROR(INDEX(Movimientos!D:D,MATCH(90,Movimientos!$H:$H,0)),"")</f>
        <v/>
      </c>
      <c r="D99" s="8">
        <f>IFERROR(INDEX(Movimientos!E:E,MATCH(90,Movimientos!$H:$H,0)),"")</f>
        <v/>
      </c>
      <c r="E99" s="8">
        <f>IFERROR(INDEX(Movimientos!F:F,MATCH(90,Movimientos!$H:$H,0)),"")</f>
        <v/>
      </c>
      <c r="F99" s="8">
        <f>IF(A99="","",N(F98)+N(D99)-N(E99))</f>
        <v/>
      </c>
      <c r="G99">
        <f>IFERROR(INDEX(Movimientos!G:G,MATCH(90,Movimientos!$H:$H,0)),"")</f>
        <v/>
      </c>
    </row>
    <row r="100">
      <c r="A100" s="7">
        <f>IFERROR(INDEX(Movimientos!A:A,MATCH(91,Movimientos!$H:$H,0)),"")</f>
        <v/>
      </c>
      <c r="B100">
        <f>IFERROR(INDEX(Movimientos!C:C,MATCH(91,Movimientos!$H:$H,0)),"")</f>
        <v/>
      </c>
      <c r="C100">
        <f>IFERROR(INDEX(Movimientos!D:D,MATCH(91,Movimientos!$H:$H,0)),"")</f>
        <v/>
      </c>
      <c r="D100" s="8">
        <f>IFERROR(INDEX(Movimientos!E:E,MATCH(91,Movimientos!$H:$H,0)),"")</f>
        <v/>
      </c>
      <c r="E100" s="8">
        <f>IFERROR(INDEX(Movimientos!F:F,MATCH(91,Movimientos!$H:$H,0)),"")</f>
        <v/>
      </c>
      <c r="F100" s="8">
        <f>IF(A100="","",N(F99)+N(D100)-N(E100))</f>
        <v/>
      </c>
      <c r="G100">
        <f>IFERROR(INDEX(Movimientos!G:G,MATCH(91,Movimientos!$H:$H,0)),"")</f>
        <v/>
      </c>
    </row>
    <row r="101">
      <c r="A101" s="7">
        <f>IFERROR(INDEX(Movimientos!A:A,MATCH(92,Movimientos!$H:$H,0)),"")</f>
        <v/>
      </c>
      <c r="B101">
        <f>IFERROR(INDEX(Movimientos!C:C,MATCH(92,Movimientos!$H:$H,0)),"")</f>
        <v/>
      </c>
      <c r="C101">
        <f>IFERROR(INDEX(Movimientos!D:D,MATCH(92,Movimientos!$H:$H,0)),"")</f>
        <v/>
      </c>
      <c r="D101" s="8">
        <f>IFERROR(INDEX(Movimientos!E:E,MATCH(92,Movimientos!$H:$H,0)),"")</f>
        <v/>
      </c>
      <c r="E101" s="8">
        <f>IFERROR(INDEX(Movimientos!F:F,MATCH(92,Movimientos!$H:$H,0)),"")</f>
        <v/>
      </c>
      <c r="F101" s="8">
        <f>IF(A101="","",N(F100)+N(D101)-N(E101))</f>
        <v/>
      </c>
      <c r="G101">
        <f>IFERROR(INDEX(Movimientos!G:G,MATCH(92,Movimientos!$H:$H,0)),"")</f>
        <v/>
      </c>
    </row>
    <row r="102">
      <c r="A102" s="7">
        <f>IFERROR(INDEX(Movimientos!A:A,MATCH(93,Movimientos!$H:$H,0)),"")</f>
        <v/>
      </c>
      <c r="B102">
        <f>IFERROR(INDEX(Movimientos!C:C,MATCH(93,Movimientos!$H:$H,0)),"")</f>
        <v/>
      </c>
      <c r="C102">
        <f>IFERROR(INDEX(Movimientos!D:D,MATCH(93,Movimientos!$H:$H,0)),"")</f>
        <v/>
      </c>
      <c r="D102" s="8">
        <f>IFERROR(INDEX(Movimientos!E:E,MATCH(93,Movimientos!$H:$H,0)),"")</f>
        <v/>
      </c>
      <c r="E102" s="8">
        <f>IFERROR(INDEX(Movimientos!F:F,MATCH(93,Movimientos!$H:$H,0)),"")</f>
        <v/>
      </c>
      <c r="F102" s="8">
        <f>IF(A102="","",N(F101)+N(D102)-N(E102))</f>
        <v/>
      </c>
      <c r="G102">
        <f>IFERROR(INDEX(Movimientos!G:G,MATCH(93,Movimientos!$H:$H,0)),"")</f>
        <v/>
      </c>
    </row>
    <row r="103">
      <c r="A103" s="7">
        <f>IFERROR(INDEX(Movimientos!A:A,MATCH(94,Movimientos!$H:$H,0)),"")</f>
        <v/>
      </c>
      <c r="B103">
        <f>IFERROR(INDEX(Movimientos!C:C,MATCH(94,Movimientos!$H:$H,0)),"")</f>
        <v/>
      </c>
      <c r="C103">
        <f>IFERROR(INDEX(Movimientos!D:D,MATCH(94,Movimientos!$H:$H,0)),"")</f>
        <v/>
      </c>
      <c r="D103" s="8">
        <f>IFERROR(INDEX(Movimientos!E:E,MATCH(94,Movimientos!$H:$H,0)),"")</f>
        <v/>
      </c>
      <c r="E103" s="8">
        <f>IFERROR(INDEX(Movimientos!F:F,MATCH(94,Movimientos!$H:$H,0)),"")</f>
        <v/>
      </c>
      <c r="F103" s="8">
        <f>IF(A103="","",N(F102)+N(D103)-N(E103))</f>
        <v/>
      </c>
      <c r="G103">
        <f>IFERROR(INDEX(Movimientos!G:G,MATCH(94,Movimientos!$H:$H,0)),"")</f>
        <v/>
      </c>
    </row>
    <row r="104">
      <c r="A104" s="7">
        <f>IFERROR(INDEX(Movimientos!A:A,MATCH(95,Movimientos!$H:$H,0)),"")</f>
        <v/>
      </c>
      <c r="B104">
        <f>IFERROR(INDEX(Movimientos!C:C,MATCH(95,Movimientos!$H:$H,0)),"")</f>
        <v/>
      </c>
      <c r="C104">
        <f>IFERROR(INDEX(Movimientos!D:D,MATCH(95,Movimientos!$H:$H,0)),"")</f>
        <v/>
      </c>
      <c r="D104" s="8">
        <f>IFERROR(INDEX(Movimientos!E:E,MATCH(95,Movimientos!$H:$H,0)),"")</f>
        <v/>
      </c>
      <c r="E104" s="8">
        <f>IFERROR(INDEX(Movimientos!F:F,MATCH(95,Movimientos!$H:$H,0)),"")</f>
        <v/>
      </c>
      <c r="F104" s="8">
        <f>IF(A104="","",N(F103)+N(D104)-N(E104))</f>
        <v/>
      </c>
      <c r="G104">
        <f>IFERROR(INDEX(Movimientos!G:G,MATCH(95,Movimientos!$H:$H,0)),"")</f>
        <v/>
      </c>
    </row>
    <row r="105">
      <c r="A105" s="7">
        <f>IFERROR(INDEX(Movimientos!A:A,MATCH(96,Movimientos!$H:$H,0)),"")</f>
        <v/>
      </c>
      <c r="B105">
        <f>IFERROR(INDEX(Movimientos!C:C,MATCH(96,Movimientos!$H:$H,0)),"")</f>
        <v/>
      </c>
      <c r="C105">
        <f>IFERROR(INDEX(Movimientos!D:D,MATCH(96,Movimientos!$H:$H,0)),"")</f>
        <v/>
      </c>
      <c r="D105" s="8">
        <f>IFERROR(INDEX(Movimientos!E:E,MATCH(96,Movimientos!$H:$H,0)),"")</f>
        <v/>
      </c>
      <c r="E105" s="8">
        <f>IFERROR(INDEX(Movimientos!F:F,MATCH(96,Movimientos!$H:$H,0)),"")</f>
        <v/>
      </c>
      <c r="F105" s="8">
        <f>IF(A105="","",N(F104)+N(D105)-N(E105))</f>
        <v/>
      </c>
      <c r="G105">
        <f>IFERROR(INDEX(Movimientos!G:G,MATCH(96,Movimientos!$H:$H,0)),"")</f>
        <v/>
      </c>
    </row>
    <row r="106">
      <c r="A106" s="7">
        <f>IFERROR(INDEX(Movimientos!A:A,MATCH(97,Movimientos!$H:$H,0)),"")</f>
        <v/>
      </c>
      <c r="B106">
        <f>IFERROR(INDEX(Movimientos!C:C,MATCH(97,Movimientos!$H:$H,0)),"")</f>
        <v/>
      </c>
      <c r="C106">
        <f>IFERROR(INDEX(Movimientos!D:D,MATCH(97,Movimientos!$H:$H,0)),"")</f>
        <v/>
      </c>
      <c r="D106" s="8">
        <f>IFERROR(INDEX(Movimientos!E:E,MATCH(97,Movimientos!$H:$H,0)),"")</f>
        <v/>
      </c>
      <c r="E106" s="8">
        <f>IFERROR(INDEX(Movimientos!F:F,MATCH(97,Movimientos!$H:$H,0)),"")</f>
        <v/>
      </c>
      <c r="F106" s="8">
        <f>IF(A106="","",N(F105)+N(D106)-N(E106))</f>
        <v/>
      </c>
      <c r="G106">
        <f>IFERROR(INDEX(Movimientos!G:G,MATCH(97,Movimientos!$H:$H,0)),"")</f>
        <v/>
      </c>
    </row>
    <row r="107">
      <c r="A107" s="7">
        <f>IFERROR(INDEX(Movimientos!A:A,MATCH(98,Movimientos!$H:$H,0)),"")</f>
        <v/>
      </c>
      <c r="B107">
        <f>IFERROR(INDEX(Movimientos!C:C,MATCH(98,Movimientos!$H:$H,0)),"")</f>
        <v/>
      </c>
      <c r="C107">
        <f>IFERROR(INDEX(Movimientos!D:D,MATCH(98,Movimientos!$H:$H,0)),"")</f>
        <v/>
      </c>
      <c r="D107" s="8">
        <f>IFERROR(INDEX(Movimientos!E:E,MATCH(98,Movimientos!$H:$H,0)),"")</f>
        <v/>
      </c>
      <c r="E107" s="8">
        <f>IFERROR(INDEX(Movimientos!F:F,MATCH(98,Movimientos!$H:$H,0)),"")</f>
        <v/>
      </c>
      <c r="F107" s="8">
        <f>IF(A107="","",N(F106)+N(D107)-N(E107))</f>
        <v/>
      </c>
      <c r="G107">
        <f>IFERROR(INDEX(Movimientos!G:G,MATCH(98,Movimientos!$H:$H,0)),"")</f>
        <v/>
      </c>
    </row>
    <row r="108">
      <c r="A108" s="7">
        <f>IFERROR(INDEX(Movimientos!A:A,MATCH(99,Movimientos!$H:$H,0)),"")</f>
        <v/>
      </c>
      <c r="B108">
        <f>IFERROR(INDEX(Movimientos!C:C,MATCH(99,Movimientos!$H:$H,0)),"")</f>
        <v/>
      </c>
      <c r="C108">
        <f>IFERROR(INDEX(Movimientos!D:D,MATCH(99,Movimientos!$H:$H,0)),"")</f>
        <v/>
      </c>
      <c r="D108" s="8">
        <f>IFERROR(INDEX(Movimientos!E:E,MATCH(99,Movimientos!$H:$H,0)),"")</f>
        <v/>
      </c>
      <c r="E108" s="8">
        <f>IFERROR(INDEX(Movimientos!F:F,MATCH(99,Movimientos!$H:$H,0)),"")</f>
        <v/>
      </c>
      <c r="F108" s="8">
        <f>IF(A108="","",N(F107)+N(D108)-N(E108))</f>
        <v/>
      </c>
      <c r="G108">
        <f>IFERROR(INDEX(Movimientos!G:G,MATCH(99,Movimientos!$H:$H,0)),"")</f>
        <v/>
      </c>
    </row>
    <row r="109">
      <c r="A109" s="7">
        <f>IFERROR(INDEX(Movimientos!A:A,MATCH(100,Movimientos!$H:$H,0)),"")</f>
        <v/>
      </c>
      <c r="B109">
        <f>IFERROR(INDEX(Movimientos!C:C,MATCH(100,Movimientos!$H:$H,0)),"")</f>
        <v/>
      </c>
      <c r="C109">
        <f>IFERROR(INDEX(Movimientos!D:D,MATCH(100,Movimientos!$H:$H,0)),"")</f>
        <v/>
      </c>
      <c r="D109" s="8">
        <f>IFERROR(INDEX(Movimientos!E:E,MATCH(100,Movimientos!$H:$H,0)),"")</f>
        <v/>
      </c>
      <c r="E109" s="8">
        <f>IFERROR(INDEX(Movimientos!F:F,MATCH(100,Movimientos!$H:$H,0)),"")</f>
        <v/>
      </c>
      <c r="F109" s="8">
        <f>IF(A109="","",N(F108)+N(D109)-N(E109))</f>
        <v/>
      </c>
      <c r="G109">
        <f>IFERROR(INDEX(Movimientos!G:G,MATCH(100,Movimientos!$H:$H,0)),"")</f>
        <v/>
      </c>
    </row>
    <row r="110">
      <c r="A110" s="7">
        <f>IFERROR(INDEX(Movimientos!A:A,MATCH(101,Movimientos!$H:$H,0)),"")</f>
        <v/>
      </c>
      <c r="B110">
        <f>IFERROR(INDEX(Movimientos!C:C,MATCH(101,Movimientos!$H:$H,0)),"")</f>
        <v/>
      </c>
      <c r="C110">
        <f>IFERROR(INDEX(Movimientos!D:D,MATCH(101,Movimientos!$H:$H,0)),"")</f>
        <v/>
      </c>
      <c r="D110" s="8">
        <f>IFERROR(INDEX(Movimientos!E:E,MATCH(101,Movimientos!$H:$H,0)),"")</f>
        <v/>
      </c>
      <c r="E110" s="8">
        <f>IFERROR(INDEX(Movimientos!F:F,MATCH(101,Movimientos!$H:$H,0)),"")</f>
        <v/>
      </c>
      <c r="F110" s="8">
        <f>IF(A110="","",N(F109)+N(D110)-N(E110))</f>
        <v/>
      </c>
      <c r="G110">
        <f>IFERROR(INDEX(Movimientos!G:G,MATCH(101,Movimientos!$H:$H,0)),"")</f>
        <v/>
      </c>
    </row>
    <row r="111">
      <c r="A111" s="7">
        <f>IFERROR(INDEX(Movimientos!A:A,MATCH(102,Movimientos!$H:$H,0)),"")</f>
        <v/>
      </c>
      <c r="B111">
        <f>IFERROR(INDEX(Movimientos!C:C,MATCH(102,Movimientos!$H:$H,0)),"")</f>
        <v/>
      </c>
      <c r="C111">
        <f>IFERROR(INDEX(Movimientos!D:D,MATCH(102,Movimientos!$H:$H,0)),"")</f>
        <v/>
      </c>
      <c r="D111" s="8">
        <f>IFERROR(INDEX(Movimientos!E:E,MATCH(102,Movimientos!$H:$H,0)),"")</f>
        <v/>
      </c>
      <c r="E111" s="8">
        <f>IFERROR(INDEX(Movimientos!F:F,MATCH(102,Movimientos!$H:$H,0)),"")</f>
        <v/>
      </c>
      <c r="F111" s="8">
        <f>IF(A111="","",N(F110)+N(D111)-N(E111))</f>
        <v/>
      </c>
      <c r="G111">
        <f>IFERROR(INDEX(Movimientos!G:G,MATCH(102,Movimientos!$H:$H,0)),"")</f>
        <v/>
      </c>
    </row>
    <row r="112">
      <c r="A112" s="7">
        <f>IFERROR(INDEX(Movimientos!A:A,MATCH(103,Movimientos!$H:$H,0)),"")</f>
        <v/>
      </c>
      <c r="B112">
        <f>IFERROR(INDEX(Movimientos!C:C,MATCH(103,Movimientos!$H:$H,0)),"")</f>
        <v/>
      </c>
      <c r="C112">
        <f>IFERROR(INDEX(Movimientos!D:D,MATCH(103,Movimientos!$H:$H,0)),"")</f>
        <v/>
      </c>
      <c r="D112" s="8">
        <f>IFERROR(INDEX(Movimientos!E:E,MATCH(103,Movimientos!$H:$H,0)),"")</f>
        <v/>
      </c>
      <c r="E112" s="8">
        <f>IFERROR(INDEX(Movimientos!F:F,MATCH(103,Movimientos!$H:$H,0)),"")</f>
        <v/>
      </c>
      <c r="F112" s="8">
        <f>IF(A112="","",N(F111)+N(D112)-N(E112))</f>
        <v/>
      </c>
      <c r="G112">
        <f>IFERROR(INDEX(Movimientos!G:G,MATCH(103,Movimientos!$H:$H,0)),"")</f>
        <v/>
      </c>
    </row>
    <row r="113">
      <c r="A113" s="7">
        <f>IFERROR(INDEX(Movimientos!A:A,MATCH(104,Movimientos!$H:$H,0)),"")</f>
        <v/>
      </c>
      <c r="B113">
        <f>IFERROR(INDEX(Movimientos!C:C,MATCH(104,Movimientos!$H:$H,0)),"")</f>
        <v/>
      </c>
      <c r="C113">
        <f>IFERROR(INDEX(Movimientos!D:D,MATCH(104,Movimientos!$H:$H,0)),"")</f>
        <v/>
      </c>
      <c r="D113" s="8">
        <f>IFERROR(INDEX(Movimientos!E:E,MATCH(104,Movimientos!$H:$H,0)),"")</f>
        <v/>
      </c>
      <c r="E113" s="8">
        <f>IFERROR(INDEX(Movimientos!F:F,MATCH(104,Movimientos!$H:$H,0)),"")</f>
        <v/>
      </c>
      <c r="F113" s="8">
        <f>IF(A113="","",N(F112)+N(D113)-N(E113))</f>
        <v/>
      </c>
      <c r="G113">
        <f>IFERROR(INDEX(Movimientos!G:G,MATCH(104,Movimientos!$H:$H,0)),"")</f>
        <v/>
      </c>
    </row>
    <row r="114">
      <c r="A114" s="7">
        <f>IFERROR(INDEX(Movimientos!A:A,MATCH(105,Movimientos!$H:$H,0)),"")</f>
        <v/>
      </c>
      <c r="B114">
        <f>IFERROR(INDEX(Movimientos!C:C,MATCH(105,Movimientos!$H:$H,0)),"")</f>
        <v/>
      </c>
      <c r="C114">
        <f>IFERROR(INDEX(Movimientos!D:D,MATCH(105,Movimientos!$H:$H,0)),"")</f>
        <v/>
      </c>
      <c r="D114" s="8">
        <f>IFERROR(INDEX(Movimientos!E:E,MATCH(105,Movimientos!$H:$H,0)),"")</f>
        <v/>
      </c>
      <c r="E114" s="8">
        <f>IFERROR(INDEX(Movimientos!F:F,MATCH(105,Movimientos!$H:$H,0)),"")</f>
        <v/>
      </c>
      <c r="F114" s="8">
        <f>IF(A114="","",N(F113)+N(D114)-N(E114))</f>
        <v/>
      </c>
      <c r="G114">
        <f>IFERROR(INDEX(Movimientos!G:G,MATCH(105,Movimientos!$H:$H,0)),"")</f>
        <v/>
      </c>
    </row>
    <row r="115">
      <c r="A115" s="7">
        <f>IFERROR(INDEX(Movimientos!A:A,MATCH(106,Movimientos!$H:$H,0)),"")</f>
        <v/>
      </c>
      <c r="B115">
        <f>IFERROR(INDEX(Movimientos!C:C,MATCH(106,Movimientos!$H:$H,0)),"")</f>
        <v/>
      </c>
      <c r="C115">
        <f>IFERROR(INDEX(Movimientos!D:D,MATCH(106,Movimientos!$H:$H,0)),"")</f>
        <v/>
      </c>
      <c r="D115" s="8">
        <f>IFERROR(INDEX(Movimientos!E:E,MATCH(106,Movimientos!$H:$H,0)),"")</f>
        <v/>
      </c>
      <c r="E115" s="8">
        <f>IFERROR(INDEX(Movimientos!F:F,MATCH(106,Movimientos!$H:$H,0)),"")</f>
        <v/>
      </c>
      <c r="F115" s="8">
        <f>IF(A115="","",N(F114)+N(D115)-N(E115))</f>
        <v/>
      </c>
      <c r="G115">
        <f>IFERROR(INDEX(Movimientos!G:G,MATCH(106,Movimientos!$H:$H,0)),"")</f>
        <v/>
      </c>
    </row>
    <row r="116">
      <c r="A116" s="7">
        <f>IFERROR(INDEX(Movimientos!A:A,MATCH(107,Movimientos!$H:$H,0)),"")</f>
        <v/>
      </c>
      <c r="B116">
        <f>IFERROR(INDEX(Movimientos!C:C,MATCH(107,Movimientos!$H:$H,0)),"")</f>
        <v/>
      </c>
      <c r="C116">
        <f>IFERROR(INDEX(Movimientos!D:D,MATCH(107,Movimientos!$H:$H,0)),"")</f>
        <v/>
      </c>
      <c r="D116" s="8">
        <f>IFERROR(INDEX(Movimientos!E:E,MATCH(107,Movimientos!$H:$H,0)),"")</f>
        <v/>
      </c>
      <c r="E116" s="8">
        <f>IFERROR(INDEX(Movimientos!F:F,MATCH(107,Movimientos!$H:$H,0)),"")</f>
        <v/>
      </c>
      <c r="F116" s="8">
        <f>IF(A116="","",N(F115)+N(D116)-N(E116))</f>
        <v/>
      </c>
      <c r="G116">
        <f>IFERROR(INDEX(Movimientos!G:G,MATCH(107,Movimientos!$H:$H,0)),"")</f>
        <v/>
      </c>
    </row>
    <row r="117">
      <c r="A117" s="7">
        <f>IFERROR(INDEX(Movimientos!A:A,MATCH(108,Movimientos!$H:$H,0)),"")</f>
        <v/>
      </c>
      <c r="B117">
        <f>IFERROR(INDEX(Movimientos!C:C,MATCH(108,Movimientos!$H:$H,0)),"")</f>
        <v/>
      </c>
      <c r="C117">
        <f>IFERROR(INDEX(Movimientos!D:D,MATCH(108,Movimientos!$H:$H,0)),"")</f>
        <v/>
      </c>
      <c r="D117" s="8">
        <f>IFERROR(INDEX(Movimientos!E:E,MATCH(108,Movimientos!$H:$H,0)),"")</f>
        <v/>
      </c>
      <c r="E117" s="8">
        <f>IFERROR(INDEX(Movimientos!F:F,MATCH(108,Movimientos!$H:$H,0)),"")</f>
        <v/>
      </c>
      <c r="F117" s="8">
        <f>IF(A117="","",N(F116)+N(D117)-N(E117))</f>
        <v/>
      </c>
      <c r="G117">
        <f>IFERROR(INDEX(Movimientos!G:G,MATCH(108,Movimientos!$H:$H,0)),"")</f>
        <v/>
      </c>
    </row>
    <row r="118">
      <c r="A118" s="7">
        <f>IFERROR(INDEX(Movimientos!A:A,MATCH(109,Movimientos!$H:$H,0)),"")</f>
        <v/>
      </c>
      <c r="B118">
        <f>IFERROR(INDEX(Movimientos!C:C,MATCH(109,Movimientos!$H:$H,0)),"")</f>
        <v/>
      </c>
      <c r="C118">
        <f>IFERROR(INDEX(Movimientos!D:D,MATCH(109,Movimientos!$H:$H,0)),"")</f>
        <v/>
      </c>
      <c r="D118" s="8">
        <f>IFERROR(INDEX(Movimientos!E:E,MATCH(109,Movimientos!$H:$H,0)),"")</f>
        <v/>
      </c>
      <c r="E118" s="8">
        <f>IFERROR(INDEX(Movimientos!F:F,MATCH(109,Movimientos!$H:$H,0)),"")</f>
        <v/>
      </c>
      <c r="F118" s="8">
        <f>IF(A118="","",N(F117)+N(D118)-N(E118))</f>
        <v/>
      </c>
      <c r="G118">
        <f>IFERROR(INDEX(Movimientos!G:G,MATCH(109,Movimientos!$H:$H,0)),"")</f>
        <v/>
      </c>
    </row>
    <row r="119">
      <c r="A119" s="7">
        <f>IFERROR(INDEX(Movimientos!A:A,MATCH(110,Movimientos!$H:$H,0)),"")</f>
        <v/>
      </c>
      <c r="B119">
        <f>IFERROR(INDEX(Movimientos!C:C,MATCH(110,Movimientos!$H:$H,0)),"")</f>
        <v/>
      </c>
      <c r="C119">
        <f>IFERROR(INDEX(Movimientos!D:D,MATCH(110,Movimientos!$H:$H,0)),"")</f>
        <v/>
      </c>
      <c r="D119" s="8">
        <f>IFERROR(INDEX(Movimientos!E:E,MATCH(110,Movimientos!$H:$H,0)),"")</f>
        <v/>
      </c>
      <c r="E119" s="8">
        <f>IFERROR(INDEX(Movimientos!F:F,MATCH(110,Movimientos!$H:$H,0)),"")</f>
        <v/>
      </c>
      <c r="F119" s="8">
        <f>IF(A119="","",N(F118)+N(D119)-N(E119))</f>
        <v/>
      </c>
      <c r="G119">
        <f>IFERROR(INDEX(Movimientos!G:G,MATCH(110,Movimientos!$H:$H,0)),"")</f>
        <v/>
      </c>
    </row>
    <row r="120">
      <c r="A120" s="7">
        <f>IFERROR(INDEX(Movimientos!A:A,MATCH(111,Movimientos!$H:$H,0)),"")</f>
        <v/>
      </c>
      <c r="B120">
        <f>IFERROR(INDEX(Movimientos!C:C,MATCH(111,Movimientos!$H:$H,0)),"")</f>
        <v/>
      </c>
      <c r="C120">
        <f>IFERROR(INDEX(Movimientos!D:D,MATCH(111,Movimientos!$H:$H,0)),"")</f>
        <v/>
      </c>
      <c r="D120" s="8">
        <f>IFERROR(INDEX(Movimientos!E:E,MATCH(111,Movimientos!$H:$H,0)),"")</f>
        <v/>
      </c>
      <c r="E120" s="8">
        <f>IFERROR(INDEX(Movimientos!F:F,MATCH(111,Movimientos!$H:$H,0)),"")</f>
        <v/>
      </c>
      <c r="F120" s="8">
        <f>IF(A120="","",N(F119)+N(D120)-N(E120))</f>
        <v/>
      </c>
      <c r="G120">
        <f>IFERROR(INDEX(Movimientos!G:G,MATCH(111,Movimientos!$H:$H,0)),"")</f>
        <v/>
      </c>
    </row>
    <row r="121">
      <c r="A121" s="7">
        <f>IFERROR(INDEX(Movimientos!A:A,MATCH(112,Movimientos!$H:$H,0)),"")</f>
        <v/>
      </c>
      <c r="B121">
        <f>IFERROR(INDEX(Movimientos!C:C,MATCH(112,Movimientos!$H:$H,0)),"")</f>
        <v/>
      </c>
      <c r="C121">
        <f>IFERROR(INDEX(Movimientos!D:D,MATCH(112,Movimientos!$H:$H,0)),"")</f>
        <v/>
      </c>
      <c r="D121" s="8">
        <f>IFERROR(INDEX(Movimientos!E:E,MATCH(112,Movimientos!$H:$H,0)),"")</f>
        <v/>
      </c>
      <c r="E121" s="8">
        <f>IFERROR(INDEX(Movimientos!F:F,MATCH(112,Movimientos!$H:$H,0)),"")</f>
        <v/>
      </c>
      <c r="F121" s="8">
        <f>IF(A121="","",N(F120)+N(D121)-N(E121))</f>
        <v/>
      </c>
      <c r="G121">
        <f>IFERROR(INDEX(Movimientos!G:G,MATCH(112,Movimientos!$H:$H,0)),"")</f>
        <v/>
      </c>
    </row>
    <row r="122">
      <c r="A122" s="7">
        <f>IFERROR(INDEX(Movimientos!A:A,MATCH(113,Movimientos!$H:$H,0)),"")</f>
        <v/>
      </c>
      <c r="B122">
        <f>IFERROR(INDEX(Movimientos!C:C,MATCH(113,Movimientos!$H:$H,0)),"")</f>
        <v/>
      </c>
      <c r="C122">
        <f>IFERROR(INDEX(Movimientos!D:D,MATCH(113,Movimientos!$H:$H,0)),"")</f>
        <v/>
      </c>
      <c r="D122" s="8">
        <f>IFERROR(INDEX(Movimientos!E:E,MATCH(113,Movimientos!$H:$H,0)),"")</f>
        <v/>
      </c>
      <c r="E122" s="8">
        <f>IFERROR(INDEX(Movimientos!F:F,MATCH(113,Movimientos!$H:$H,0)),"")</f>
        <v/>
      </c>
      <c r="F122" s="8">
        <f>IF(A122="","",N(F121)+N(D122)-N(E122))</f>
        <v/>
      </c>
      <c r="G122">
        <f>IFERROR(INDEX(Movimientos!G:G,MATCH(113,Movimientos!$H:$H,0)),"")</f>
        <v/>
      </c>
    </row>
    <row r="123">
      <c r="A123" s="7">
        <f>IFERROR(INDEX(Movimientos!A:A,MATCH(114,Movimientos!$H:$H,0)),"")</f>
        <v/>
      </c>
      <c r="B123">
        <f>IFERROR(INDEX(Movimientos!C:C,MATCH(114,Movimientos!$H:$H,0)),"")</f>
        <v/>
      </c>
      <c r="C123">
        <f>IFERROR(INDEX(Movimientos!D:D,MATCH(114,Movimientos!$H:$H,0)),"")</f>
        <v/>
      </c>
      <c r="D123" s="8">
        <f>IFERROR(INDEX(Movimientos!E:E,MATCH(114,Movimientos!$H:$H,0)),"")</f>
        <v/>
      </c>
      <c r="E123" s="8">
        <f>IFERROR(INDEX(Movimientos!F:F,MATCH(114,Movimientos!$H:$H,0)),"")</f>
        <v/>
      </c>
      <c r="F123" s="8">
        <f>IF(A123="","",N(F122)+N(D123)-N(E123))</f>
        <v/>
      </c>
      <c r="G123">
        <f>IFERROR(INDEX(Movimientos!G:G,MATCH(114,Movimientos!$H:$H,0)),"")</f>
        <v/>
      </c>
    </row>
    <row r="124">
      <c r="A124" s="7">
        <f>IFERROR(INDEX(Movimientos!A:A,MATCH(115,Movimientos!$H:$H,0)),"")</f>
        <v/>
      </c>
      <c r="B124">
        <f>IFERROR(INDEX(Movimientos!C:C,MATCH(115,Movimientos!$H:$H,0)),"")</f>
        <v/>
      </c>
      <c r="C124">
        <f>IFERROR(INDEX(Movimientos!D:D,MATCH(115,Movimientos!$H:$H,0)),"")</f>
        <v/>
      </c>
      <c r="D124" s="8">
        <f>IFERROR(INDEX(Movimientos!E:E,MATCH(115,Movimientos!$H:$H,0)),"")</f>
        <v/>
      </c>
      <c r="E124" s="8">
        <f>IFERROR(INDEX(Movimientos!F:F,MATCH(115,Movimientos!$H:$H,0)),"")</f>
        <v/>
      </c>
      <c r="F124" s="8">
        <f>IF(A124="","",N(F123)+N(D124)-N(E124))</f>
        <v/>
      </c>
      <c r="G124">
        <f>IFERROR(INDEX(Movimientos!G:G,MATCH(115,Movimientos!$H:$H,0)),"")</f>
        <v/>
      </c>
    </row>
    <row r="125">
      <c r="A125" s="7">
        <f>IFERROR(INDEX(Movimientos!A:A,MATCH(116,Movimientos!$H:$H,0)),"")</f>
        <v/>
      </c>
      <c r="B125">
        <f>IFERROR(INDEX(Movimientos!C:C,MATCH(116,Movimientos!$H:$H,0)),"")</f>
        <v/>
      </c>
      <c r="C125">
        <f>IFERROR(INDEX(Movimientos!D:D,MATCH(116,Movimientos!$H:$H,0)),"")</f>
        <v/>
      </c>
      <c r="D125" s="8">
        <f>IFERROR(INDEX(Movimientos!E:E,MATCH(116,Movimientos!$H:$H,0)),"")</f>
        <v/>
      </c>
      <c r="E125" s="8">
        <f>IFERROR(INDEX(Movimientos!F:F,MATCH(116,Movimientos!$H:$H,0)),"")</f>
        <v/>
      </c>
      <c r="F125" s="8">
        <f>IF(A125="","",N(F124)+N(D125)-N(E125))</f>
        <v/>
      </c>
      <c r="G125">
        <f>IFERROR(INDEX(Movimientos!G:G,MATCH(116,Movimientos!$H:$H,0)),"")</f>
        <v/>
      </c>
    </row>
    <row r="126">
      <c r="A126" s="7">
        <f>IFERROR(INDEX(Movimientos!A:A,MATCH(117,Movimientos!$H:$H,0)),"")</f>
        <v/>
      </c>
      <c r="B126">
        <f>IFERROR(INDEX(Movimientos!C:C,MATCH(117,Movimientos!$H:$H,0)),"")</f>
        <v/>
      </c>
      <c r="C126">
        <f>IFERROR(INDEX(Movimientos!D:D,MATCH(117,Movimientos!$H:$H,0)),"")</f>
        <v/>
      </c>
      <c r="D126" s="8">
        <f>IFERROR(INDEX(Movimientos!E:E,MATCH(117,Movimientos!$H:$H,0)),"")</f>
        <v/>
      </c>
      <c r="E126" s="8">
        <f>IFERROR(INDEX(Movimientos!F:F,MATCH(117,Movimientos!$H:$H,0)),"")</f>
        <v/>
      </c>
      <c r="F126" s="8">
        <f>IF(A126="","",N(F125)+N(D126)-N(E126))</f>
        <v/>
      </c>
      <c r="G126">
        <f>IFERROR(INDEX(Movimientos!G:G,MATCH(117,Movimientos!$H:$H,0)),"")</f>
        <v/>
      </c>
    </row>
    <row r="127">
      <c r="A127" s="7">
        <f>IFERROR(INDEX(Movimientos!A:A,MATCH(118,Movimientos!$H:$H,0)),"")</f>
        <v/>
      </c>
      <c r="B127">
        <f>IFERROR(INDEX(Movimientos!C:C,MATCH(118,Movimientos!$H:$H,0)),"")</f>
        <v/>
      </c>
      <c r="C127">
        <f>IFERROR(INDEX(Movimientos!D:D,MATCH(118,Movimientos!$H:$H,0)),"")</f>
        <v/>
      </c>
      <c r="D127" s="8">
        <f>IFERROR(INDEX(Movimientos!E:E,MATCH(118,Movimientos!$H:$H,0)),"")</f>
        <v/>
      </c>
      <c r="E127" s="8">
        <f>IFERROR(INDEX(Movimientos!F:F,MATCH(118,Movimientos!$H:$H,0)),"")</f>
        <v/>
      </c>
      <c r="F127" s="8">
        <f>IF(A127="","",N(F126)+N(D127)-N(E127))</f>
        <v/>
      </c>
      <c r="G127">
        <f>IFERROR(INDEX(Movimientos!G:G,MATCH(118,Movimientos!$H:$H,0)),"")</f>
        <v/>
      </c>
    </row>
    <row r="128">
      <c r="A128" s="7">
        <f>IFERROR(INDEX(Movimientos!A:A,MATCH(119,Movimientos!$H:$H,0)),"")</f>
        <v/>
      </c>
      <c r="B128">
        <f>IFERROR(INDEX(Movimientos!C:C,MATCH(119,Movimientos!$H:$H,0)),"")</f>
        <v/>
      </c>
      <c r="C128">
        <f>IFERROR(INDEX(Movimientos!D:D,MATCH(119,Movimientos!$H:$H,0)),"")</f>
        <v/>
      </c>
      <c r="D128" s="8">
        <f>IFERROR(INDEX(Movimientos!E:E,MATCH(119,Movimientos!$H:$H,0)),"")</f>
        <v/>
      </c>
      <c r="E128" s="8">
        <f>IFERROR(INDEX(Movimientos!F:F,MATCH(119,Movimientos!$H:$H,0)),"")</f>
        <v/>
      </c>
      <c r="F128" s="8">
        <f>IF(A128="","",N(F127)+N(D128)-N(E128))</f>
        <v/>
      </c>
      <c r="G128">
        <f>IFERROR(INDEX(Movimientos!G:G,MATCH(119,Movimientos!$H:$H,0)),"")</f>
        <v/>
      </c>
    </row>
    <row r="129">
      <c r="A129" s="7">
        <f>IFERROR(INDEX(Movimientos!A:A,MATCH(120,Movimientos!$H:$H,0)),"")</f>
        <v/>
      </c>
      <c r="B129">
        <f>IFERROR(INDEX(Movimientos!C:C,MATCH(120,Movimientos!$H:$H,0)),"")</f>
        <v/>
      </c>
      <c r="C129">
        <f>IFERROR(INDEX(Movimientos!D:D,MATCH(120,Movimientos!$H:$H,0)),"")</f>
        <v/>
      </c>
      <c r="D129" s="8">
        <f>IFERROR(INDEX(Movimientos!E:E,MATCH(120,Movimientos!$H:$H,0)),"")</f>
        <v/>
      </c>
      <c r="E129" s="8">
        <f>IFERROR(INDEX(Movimientos!F:F,MATCH(120,Movimientos!$H:$H,0)),"")</f>
        <v/>
      </c>
      <c r="F129" s="8">
        <f>IF(A129="","",N(F128)+N(D129)-N(E129))</f>
        <v/>
      </c>
      <c r="G129">
        <f>IFERROR(INDEX(Movimientos!G:G,MATCH(120,Movimientos!$H:$H,0)),"")</f>
        <v/>
      </c>
    </row>
    <row r="131">
      <c r="B131" s="9" t="inlineStr">
        <is>
          <t>Total de cargos</t>
        </is>
      </c>
      <c r="D131" s="10">
        <f>SUM(D10:D129)</f>
        <v/>
      </c>
    </row>
    <row r="132">
      <c r="B132" s="9" t="inlineStr">
        <is>
          <t>Total de pagos</t>
        </is>
      </c>
      <c r="D132" s="10">
        <f>SUM(E10:E129)</f>
        <v/>
      </c>
    </row>
    <row r="133">
      <c r="B133" s="9" t="inlineStr">
        <is>
          <t>Saldo de la unidad al corte</t>
        </is>
      </c>
      <c r="D133" s="10">
        <f>D131-D132</f>
        <v/>
      </c>
    </row>
    <row r="135">
      <c r="B135" s="11">
        <f>IF(N(D133)&lt;=0,"La unidad está al corriente a la fecha de corte.","Si no reconoce algún cargo, escríbanos antes de pagar y lo revisamos.")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26" customWidth="1" min="3" max="3"/>
    <col width="15" customWidth="1" min="4" max="4"/>
    <col width="12" customWidth="1" min="5" max="5"/>
    <col width="12" customWidth="1" min="6" max="6"/>
    <col width="18" customWidth="1" min="7" max="7"/>
    <col width="5" customWidth="1" min="8" max="8"/>
  </cols>
  <sheetData>
    <row r="1">
      <c r="A1" s="6" t="inlineStr">
        <is>
          <t>Fecha</t>
        </is>
      </c>
      <c r="B1" s="6" t="inlineStr">
        <is>
          <t>Unidad</t>
        </is>
      </c>
      <c r="C1" s="6" t="inlineStr">
        <is>
          <t>Concepto</t>
        </is>
      </c>
      <c r="D1" s="6" t="inlineStr">
        <is>
          <t>Periodo</t>
        </is>
      </c>
      <c r="E1" s="6" t="inlineStr">
        <is>
          <t>Cargo</t>
        </is>
      </c>
      <c r="F1" s="6" t="inlineStr">
        <is>
          <t>Abono</t>
        </is>
      </c>
      <c r="G1" s="6" t="inlineStr">
        <is>
          <t>Referencia o folio</t>
        </is>
      </c>
      <c r="H1" s="6" t="inlineStr">
        <is>
          <t>n</t>
        </is>
      </c>
    </row>
    <row r="2">
      <c r="A2" s="7" t="n">
        <v>46235</v>
      </c>
      <c r="B2" t="inlineStr">
        <is>
          <t>B-302</t>
        </is>
      </c>
      <c r="C2" t="inlineStr">
        <is>
          <t>Cuota ordinaria</t>
        </is>
      </c>
      <c r="D2" t="inlineStr">
        <is>
          <t>agosto 2026</t>
        </is>
      </c>
      <c r="E2" s="8" t="n">
        <v>1450</v>
      </c>
      <c r="F2" s="8" t="n"/>
      <c r="G2" t="inlineStr"/>
      <c r="H2">
        <f>IF(AND(B2&lt;&gt;"",B2='Estado de cuenta'!$B$7),COUNTIF($B$2:B2,'Estado de cuenta'!$B$7),"")</f>
        <v/>
      </c>
    </row>
    <row r="3">
      <c r="A3" s="7" t="n">
        <v>46235</v>
      </c>
      <c r="B3" t="inlineStr">
        <is>
          <t>B-302</t>
        </is>
      </c>
      <c r="C3" t="inlineStr">
        <is>
          <t>Cuota extraordinaria</t>
        </is>
      </c>
      <c r="D3" t="inlineStr">
        <is>
          <t>impermeabilización 1/3</t>
        </is>
      </c>
      <c r="E3" s="8" t="n">
        <v>1000</v>
      </c>
      <c r="F3" s="8" t="n"/>
      <c r="G3" t="inlineStr"/>
      <c r="H3">
        <f>IF(AND(B3&lt;&gt;"",B3='Estado de cuenta'!$B$7),COUNTIF($B$2:B3,'Estado de cuenta'!$B$7),"")</f>
        <v/>
      </c>
    </row>
    <row r="4">
      <c r="A4" s="7" t="n">
        <v>46240</v>
      </c>
      <c r="B4" t="inlineStr">
        <is>
          <t>B-302</t>
        </is>
      </c>
      <c r="C4" t="inlineStr">
        <is>
          <t>Pago</t>
        </is>
      </c>
      <c r="D4" t="inlineStr">
        <is>
          <t>agosto 2026</t>
        </is>
      </c>
      <c r="E4" s="8" t="n"/>
      <c r="F4" s="8" t="n">
        <v>1450</v>
      </c>
      <c r="G4" t="inlineStr">
        <is>
          <t>F-0812</t>
        </is>
      </c>
      <c r="H4">
        <f>IF(AND(B4&lt;&gt;"",B4='Estado de cuenta'!$B$7),COUNTIF($B$2:B4,'Estado de cuenta'!$B$7),"")</f>
        <v/>
      </c>
    </row>
    <row r="5">
      <c r="A5" s="7" t="n">
        <v>46266</v>
      </c>
      <c r="B5" t="inlineStr">
        <is>
          <t>B-302</t>
        </is>
      </c>
      <c r="C5" t="inlineStr">
        <is>
          <t>Cuota ordinaria</t>
        </is>
      </c>
      <c r="D5" t="inlineStr">
        <is>
          <t>septiembre 2026</t>
        </is>
      </c>
      <c r="E5" s="8" t="n">
        <v>1450</v>
      </c>
      <c r="F5" s="8" t="n"/>
      <c r="G5" t="inlineStr"/>
      <c r="H5">
        <f>IF(AND(B5&lt;&gt;"",B5='Estado de cuenta'!$B$7),COUNTIF($B$2:B5,'Estado de cuenta'!$B$7),"")</f>
        <v/>
      </c>
    </row>
    <row r="6">
      <c r="A6" s="7" t="n">
        <v>46266</v>
      </c>
      <c r="B6" t="inlineStr">
        <is>
          <t>B-302</t>
        </is>
      </c>
      <c r="C6" t="inlineStr">
        <is>
          <t>Cuota extraordinaria</t>
        </is>
      </c>
      <c r="D6" t="inlineStr">
        <is>
          <t>impermeabilización 2/3</t>
        </is>
      </c>
      <c r="E6" s="8" t="n">
        <v>1000</v>
      </c>
      <c r="F6" s="8" t="n"/>
      <c r="G6" t="inlineStr"/>
      <c r="H6">
        <f>IF(AND(B6&lt;&gt;"",B6='Estado de cuenta'!$B$7),COUNTIF($B$2:B6,'Estado de cuenta'!$B$7),"")</f>
        <v/>
      </c>
    </row>
    <row r="7">
      <c r="A7" s="7" t="n">
        <v>46266</v>
      </c>
      <c r="B7" t="inlineStr">
        <is>
          <t>A-101</t>
        </is>
      </c>
      <c r="C7" t="inlineStr">
        <is>
          <t>Cuota ordinaria</t>
        </is>
      </c>
      <c r="D7" t="inlineStr">
        <is>
          <t>septiembre 2026</t>
        </is>
      </c>
      <c r="E7" s="8" t="n">
        <v>1200</v>
      </c>
      <c r="F7" s="8" t="n"/>
      <c r="G7" t="inlineStr"/>
      <c r="H7">
        <f>IF(AND(B7&lt;&gt;"",B7='Estado de cuenta'!$B$7),COUNTIF($B$2:B7,'Estado de cuenta'!$B$7),"")</f>
        <v/>
      </c>
    </row>
    <row r="8">
      <c r="A8" s="7" t="n">
        <v>46268</v>
      </c>
      <c r="B8" t="inlineStr">
        <is>
          <t>A-101</t>
        </is>
      </c>
      <c r="C8" t="inlineStr">
        <is>
          <t>Pago</t>
        </is>
      </c>
      <c r="D8" t="inlineStr">
        <is>
          <t>septiembre 2026</t>
        </is>
      </c>
      <c r="E8" s="8" t="n"/>
      <c r="F8" s="8" t="n">
        <v>1200</v>
      </c>
      <c r="G8" t="inlineStr">
        <is>
          <t>F-0901</t>
        </is>
      </c>
      <c r="H8">
        <f>IF(AND(B8&lt;&gt;"",B8='Estado de cuenta'!$B$7),COUNTIF($B$2:B8,'Estado de cuenta'!$B$7),"")</f>
        <v/>
      </c>
    </row>
    <row r="9">
      <c r="A9" s="7" t="n">
        <v>46283</v>
      </c>
      <c r="B9" t="inlineStr">
        <is>
          <t>B-302</t>
        </is>
      </c>
      <c r="C9" t="inlineStr">
        <is>
          <t>Recargo aprobado</t>
        </is>
      </c>
      <c r="D9" t="inlineStr">
        <is>
          <t>agosto 2026</t>
        </is>
      </c>
      <c r="E9" s="8" t="n">
        <v>145</v>
      </c>
      <c r="F9" s="8" t="n"/>
      <c r="G9" t="inlineStr">
        <is>
          <t>acta 15-ene-2026</t>
        </is>
      </c>
      <c r="H9">
        <f>IF(AND(B9&lt;&gt;"",B9='Estado de cuenta'!$B$7),COUNTIF($B$2:B9,'Estado de cuenta'!$B$7),"")</f>
        <v/>
      </c>
    </row>
    <row r="10">
      <c r="A10" s="7" t="n">
        <v>46296</v>
      </c>
      <c r="B10" t="inlineStr">
        <is>
          <t>B-302</t>
        </is>
      </c>
      <c r="C10" t="inlineStr">
        <is>
          <t>Cuota ordinaria</t>
        </is>
      </c>
      <c r="D10" t="inlineStr">
        <is>
          <t>octubre 2026</t>
        </is>
      </c>
      <c r="E10" s="8" t="n">
        <v>1450</v>
      </c>
      <c r="F10" s="8" t="n"/>
      <c r="G10" t="inlineStr"/>
      <c r="H10">
        <f>IF(AND(B10&lt;&gt;"",B10='Estado de cuenta'!$B$7),COUNTIF($B$2:B10,'Estado de cuenta'!$B$7),"")</f>
        <v/>
      </c>
    </row>
    <row r="11">
      <c r="A11" s="7" t="n">
        <v>46296</v>
      </c>
      <c r="B11" t="inlineStr">
        <is>
          <t>B-302</t>
        </is>
      </c>
      <c r="C11" t="inlineStr">
        <is>
          <t>Cuota extraordinaria</t>
        </is>
      </c>
      <c r="D11" t="inlineStr">
        <is>
          <t>impermeabilización 3/3</t>
        </is>
      </c>
      <c r="E11" s="8" t="n">
        <v>1000</v>
      </c>
      <c r="F11" s="8" t="n"/>
      <c r="G11" t="inlineStr"/>
      <c r="H11">
        <f>IF(AND(B11&lt;&gt;"",B11='Estado de cuenta'!$B$7),COUNTIF($B$2:B11,'Estado de cuenta'!$B$7),"")</f>
        <v/>
      </c>
    </row>
    <row r="12">
      <c r="A12" s="7" t="n">
        <v>46300</v>
      </c>
      <c r="B12" t="inlineStr">
        <is>
          <t>B-302</t>
        </is>
      </c>
      <c r="C12" t="inlineStr">
        <is>
          <t>Pago</t>
        </is>
      </c>
      <c r="D12" t="inlineStr">
        <is>
          <t>septiembre 2026</t>
        </is>
      </c>
      <c r="E12" s="8" t="n"/>
      <c r="F12" s="8" t="n">
        <v>2000</v>
      </c>
      <c r="G12" t="inlineStr">
        <is>
          <t>F-1005</t>
        </is>
      </c>
      <c r="H12">
        <f>IF(AND(B12&lt;&gt;"",B12='Estado de cuenta'!$B$7),COUNTIF($B$2:B12,'Estado de cuenta'!$B$7),"")</f>
        <v/>
      </c>
    </row>
    <row r="13">
      <c r="A13" s="7" t="n"/>
      <c r="E13" s="8" t="n"/>
      <c r="F13" s="8" t="n"/>
      <c r="H13">
        <f>IF(AND(B13&lt;&gt;"",B13='Estado de cuenta'!$B$7),COUNTIF($B$2:B13,'Estado de cuenta'!$B$7),"")</f>
        <v/>
      </c>
    </row>
    <row r="14">
      <c r="A14" s="7" t="n"/>
      <c r="E14" s="8" t="n"/>
      <c r="F14" s="8" t="n"/>
      <c r="H14">
        <f>IF(AND(B14&lt;&gt;"",B14='Estado de cuenta'!$B$7),COUNTIF($B$2:B14,'Estado de cuenta'!$B$7),"")</f>
        <v/>
      </c>
    </row>
    <row r="15">
      <c r="A15" s="7" t="n"/>
      <c r="E15" s="8" t="n"/>
      <c r="F15" s="8" t="n"/>
      <c r="H15">
        <f>IF(AND(B15&lt;&gt;"",B15='Estado de cuenta'!$B$7),COUNTIF($B$2:B15,'Estado de cuenta'!$B$7),"")</f>
        <v/>
      </c>
    </row>
    <row r="16">
      <c r="A16" s="7" t="n"/>
      <c r="E16" s="8" t="n"/>
      <c r="F16" s="8" t="n"/>
      <c r="H16">
        <f>IF(AND(B16&lt;&gt;"",B16='Estado de cuenta'!$B$7),COUNTIF($B$2:B16,'Estado de cuenta'!$B$7),"")</f>
        <v/>
      </c>
    </row>
    <row r="17">
      <c r="A17" s="7" t="n"/>
      <c r="E17" s="8" t="n"/>
      <c r="F17" s="8" t="n"/>
      <c r="H17">
        <f>IF(AND(B17&lt;&gt;"",B17='Estado de cuenta'!$B$7),COUNTIF($B$2:B17,'Estado de cuenta'!$B$7),"")</f>
        <v/>
      </c>
    </row>
    <row r="18">
      <c r="A18" s="7" t="n"/>
      <c r="E18" s="8" t="n"/>
      <c r="F18" s="8" t="n"/>
      <c r="H18">
        <f>IF(AND(B18&lt;&gt;"",B18='Estado de cuenta'!$B$7),COUNTIF($B$2:B18,'Estado de cuenta'!$B$7),"")</f>
        <v/>
      </c>
    </row>
    <row r="19">
      <c r="A19" s="7" t="n"/>
      <c r="E19" s="8" t="n"/>
      <c r="F19" s="8" t="n"/>
      <c r="H19">
        <f>IF(AND(B19&lt;&gt;"",B19='Estado de cuenta'!$B$7),COUNTIF($B$2:B19,'Estado de cuenta'!$B$7),"")</f>
        <v/>
      </c>
    </row>
    <row r="20">
      <c r="A20" s="7" t="n"/>
      <c r="E20" s="8" t="n"/>
      <c r="F20" s="8" t="n"/>
      <c r="H20">
        <f>IF(AND(B20&lt;&gt;"",B20='Estado de cuenta'!$B$7),COUNTIF($B$2:B20,'Estado de cuenta'!$B$7),"")</f>
        <v/>
      </c>
    </row>
    <row r="21">
      <c r="A21" s="7" t="n"/>
      <c r="E21" s="8" t="n"/>
      <c r="F21" s="8" t="n"/>
      <c r="H21">
        <f>IF(AND(B21&lt;&gt;"",B21='Estado de cuenta'!$B$7),COUNTIF($B$2:B21,'Estado de cuenta'!$B$7),"")</f>
        <v/>
      </c>
    </row>
    <row r="22">
      <c r="A22" s="7" t="n"/>
      <c r="E22" s="8" t="n"/>
      <c r="F22" s="8" t="n"/>
      <c r="H22">
        <f>IF(AND(B22&lt;&gt;"",B22='Estado de cuenta'!$B$7),COUNTIF($B$2:B22,'Estado de cuenta'!$B$7),"")</f>
        <v/>
      </c>
    </row>
    <row r="23">
      <c r="A23" s="7" t="n"/>
      <c r="E23" s="8" t="n"/>
      <c r="F23" s="8" t="n"/>
      <c r="H23">
        <f>IF(AND(B23&lt;&gt;"",B23='Estado de cuenta'!$B$7),COUNTIF($B$2:B23,'Estado de cuenta'!$B$7),"")</f>
        <v/>
      </c>
    </row>
    <row r="24">
      <c r="A24" s="7" t="n"/>
      <c r="E24" s="8" t="n"/>
      <c r="F24" s="8" t="n"/>
      <c r="H24">
        <f>IF(AND(B24&lt;&gt;"",B24='Estado de cuenta'!$B$7),COUNTIF($B$2:B24,'Estado de cuenta'!$B$7),"")</f>
        <v/>
      </c>
    </row>
    <row r="25">
      <c r="A25" s="7" t="n"/>
      <c r="E25" s="8" t="n"/>
      <c r="F25" s="8" t="n"/>
      <c r="H25">
        <f>IF(AND(B25&lt;&gt;"",B25='Estado de cuenta'!$B$7),COUNTIF($B$2:B25,'Estado de cuenta'!$B$7),"")</f>
        <v/>
      </c>
    </row>
    <row r="26">
      <c r="A26" s="7" t="n"/>
      <c r="E26" s="8" t="n"/>
      <c r="F26" s="8" t="n"/>
      <c r="H26">
        <f>IF(AND(B26&lt;&gt;"",B26='Estado de cuenta'!$B$7),COUNTIF($B$2:B26,'Estado de cuenta'!$B$7),"")</f>
        <v/>
      </c>
    </row>
    <row r="27">
      <c r="A27" s="7" t="n"/>
      <c r="E27" s="8" t="n"/>
      <c r="F27" s="8" t="n"/>
      <c r="H27">
        <f>IF(AND(B27&lt;&gt;"",B27='Estado de cuenta'!$B$7),COUNTIF($B$2:B27,'Estado de cuenta'!$B$7),"")</f>
        <v/>
      </c>
    </row>
    <row r="28">
      <c r="A28" s="7" t="n"/>
      <c r="E28" s="8" t="n"/>
      <c r="F28" s="8" t="n"/>
      <c r="H28">
        <f>IF(AND(B28&lt;&gt;"",B28='Estado de cuenta'!$B$7),COUNTIF($B$2:B28,'Estado de cuenta'!$B$7),"")</f>
        <v/>
      </c>
    </row>
    <row r="29">
      <c r="A29" s="7" t="n"/>
      <c r="E29" s="8" t="n"/>
      <c r="F29" s="8" t="n"/>
      <c r="H29">
        <f>IF(AND(B29&lt;&gt;"",B29='Estado de cuenta'!$B$7),COUNTIF($B$2:B29,'Estado de cuenta'!$B$7),"")</f>
        <v/>
      </c>
    </row>
    <row r="30">
      <c r="A30" s="7" t="n"/>
      <c r="E30" s="8" t="n"/>
      <c r="F30" s="8" t="n"/>
      <c r="H30">
        <f>IF(AND(B30&lt;&gt;"",B30='Estado de cuenta'!$B$7),COUNTIF($B$2:B30,'Estado de cuenta'!$B$7),"")</f>
        <v/>
      </c>
    </row>
    <row r="31">
      <c r="A31" s="7" t="n"/>
      <c r="E31" s="8" t="n"/>
      <c r="F31" s="8" t="n"/>
      <c r="H31">
        <f>IF(AND(B31&lt;&gt;"",B31='Estado de cuenta'!$B$7),COUNTIF($B$2:B31,'Estado de cuenta'!$B$7),"")</f>
        <v/>
      </c>
    </row>
    <row r="32">
      <c r="A32" s="7" t="n"/>
      <c r="E32" s="8" t="n"/>
      <c r="F32" s="8" t="n"/>
      <c r="H32">
        <f>IF(AND(B32&lt;&gt;"",B32='Estado de cuenta'!$B$7),COUNTIF($B$2:B32,'Estado de cuenta'!$B$7),"")</f>
        <v/>
      </c>
    </row>
    <row r="33">
      <c r="A33" s="7" t="n"/>
      <c r="E33" s="8" t="n"/>
      <c r="F33" s="8" t="n"/>
      <c r="H33">
        <f>IF(AND(B33&lt;&gt;"",B33='Estado de cuenta'!$B$7),COUNTIF($B$2:B33,'Estado de cuenta'!$B$7),"")</f>
        <v/>
      </c>
    </row>
    <row r="34">
      <c r="A34" s="7" t="n"/>
      <c r="E34" s="8" t="n"/>
      <c r="F34" s="8" t="n"/>
      <c r="H34">
        <f>IF(AND(B34&lt;&gt;"",B34='Estado de cuenta'!$B$7),COUNTIF($B$2:B34,'Estado de cuenta'!$B$7),"")</f>
        <v/>
      </c>
    </row>
    <row r="35">
      <c r="A35" s="7" t="n"/>
      <c r="E35" s="8" t="n"/>
      <c r="F35" s="8" t="n"/>
      <c r="H35">
        <f>IF(AND(B35&lt;&gt;"",B35='Estado de cuenta'!$B$7),COUNTIF($B$2:B35,'Estado de cuenta'!$B$7),"")</f>
        <v/>
      </c>
    </row>
    <row r="36">
      <c r="A36" s="7" t="n"/>
      <c r="E36" s="8" t="n"/>
      <c r="F36" s="8" t="n"/>
      <c r="H36">
        <f>IF(AND(B36&lt;&gt;"",B36='Estado de cuenta'!$B$7),COUNTIF($B$2:B36,'Estado de cuenta'!$B$7),"")</f>
        <v/>
      </c>
    </row>
    <row r="37">
      <c r="A37" s="7" t="n"/>
      <c r="E37" s="8" t="n"/>
      <c r="F37" s="8" t="n"/>
      <c r="H37">
        <f>IF(AND(B37&lt;&gt;"",B37='Estado de cuenta'!$B$7),COUNTIF($B$2:B37,'Estado de cuenta'!$B$7),"")</f>
        <v/>
      </c>
    </row>
    <row r="38">
      <c r="A38" s="7" t="n"/>
      <c r="E38" s="8" t="n"/>
      <c r="F38" s="8" t="n"/>
      <c r="H38">
        <f>IF(AND(B38&lt;&gt;"",B38='Estado de cuenta'!$B$7),COUNTIF($B$2:B38,'Estado de cuenta'!$B$7),"")</f>
        <v/>
      </c>
    </row>
    <row r="39">
      <c r="A39" s="7" t="n"/>
      <c r="E39" s="8" t="n"/>
      <c r="F39" s="8" t="n"/>
      <c r="H39">
        <f>IF(AND(B39&lt;&gt;"",B39='Estado de cuenta'!$B$7),COUNTIF($B$2:B39,'Estado de cuenta'!$B$7),"")</f>
        <v/>
      </c>
    </row>
    <row r="40">
      <c r="A40" s="7" t="n"/>
      <c r="E40" s="8" t="n"/>
      <c r="F40" s="8" t="n"/>
      <c r="H40">
        <f>IF(AND(B40&lt;&gt;"",B40='Estado de cuenta'!$B$7),COUNTIF($B$2:B40,'Estado de cuenta'!$B$7),"")</f>
        <v/>
      </c>
    </row>
    <row r="41">
      <c r="A41" s="7" t="n"/>
      <c r="E41" s="8" t="n"/>
      <c r="F41" s="8" t="n"/>
      <c r="H41">
        <f>IF(AND(B41&lt;&gt;"",B41='Estado de cuenta'!$B$7),COUNTIF($B$2:B41,'Estado de cuenta'!$B$7),"")</f>
        <v/>
      </c>
    </row>
    <row r="42">
      <c r="A42" s="7" t="n"/>
      <c r="E42" s="8" t="n"/>
      <c r="F42" s="8" t="n"/>
      <c r="H42">
        <f>IF(AND(B42&lt;&gt;"",B42='Estado de cuenta'!$B$7),COUNTIF($B$2:B42,'Estado de cuenta'!$B$7),"")</f>
        <v/>
      </c>
    </row>
    <row r="43">
      <c r="A43" s="7" t="n"/>
      <c r="E43" s="8" t="n"/>
      <c r="F43" s="8" t="n"/>
      <c r="H43">
        <f>IF(AND(B43&lt;&gt;"",B43='Estado de cuenta'!$B$7),COUNTIF($B$2:B43,'Estado de cuenta'!$B$7),"")</f>
        <v/>
      </c>
    </row>
    <row r="44">
      <c r="A44" s="7" t="n"/>
      <c r="E44" s="8" t="n"/>
      <c r="F44" s="8" t="n"/>
      <c r="H44">
        <f>IF(AND(B44&lt;&gt;"",B44='Estado de cuenta'!$B$7),COUNTIF($B$2:B44,'Estado de cuenta'!$B$7),"")</f>
        <v/>
      </c>
    </row>
    <row r="45">
      <c r="A45" s="7" t="n"/>
      <c r="E45" s="8" t="n"/>
      <c r="F45" s="8" t="n"/>
      <c r="H45">
        <f>IF(AND(B45&lt;&gt;"",B45='Estado de cuenta'!$B$7),COUNTIF($B$2:B45,'Estado de cuenta'!$B$7),"")</f>
        <v/>
      </c>
    </row>
    <row r="46">
      <c r="A46" s="7" t="n"/>
      <c r="E46" s="8" t="n"/>
      <c r="F46" s="8" t="n"/>
      <c r="H46">
        <f>IF(AND(B46&lt;&gt;"",B46='Estado de cuenta'!$B$7),COUNTIF($B$2:B46,'Estado de cuenta'!$B$7),"")</f>
        <v/>
      </c>
    </row>
    <row r="47">
      <c r="A47" s="7" t="n"/>
      <c r="E47" s="8" t="n"/>
      <c r="F47" s="8" t="n"/>
      <c r="H47">
        <f>IF(AND(B47&lt;&gt;"",B47='Estado de cuenta'!$B$7),COUNTIF($B$2:B47,'Estado de cuenta'!$B$7),"")</f>
        <v/>
      </c>
    </row>
    <row r="48">
      <c r="A48" s="7" t="n"/>
      <c r="E48" s="8" t="n"/>
      <c r="F48" s="8" t="n"/>
      <c r="H48">
        <f>IF(AND(B48&lt;&gt;"",B48='Estado de cuenta'!$B$7),COUNTIF($B$2:B48,'Estado de cuenta'!$B$7),"")</f>
        <v/>
      </c>
    </row>
    <row r="49">
      <c r="A49" s="7" t="n"/>
      <c r="E49" s="8" t="n"/>
      <c r="F49" s="8" t="n"/>
      <c r="H49">
        <f>IF(AND(B49&lt;&gt;"",B49='Estado de cuenta'!$B$7),COUNTIF($B$2:B49,'Estado de cuenta'!$B$7),"")</f>
        <v/>
      </c>
    </row>
    <row r="50">
      <c r="A50" s="7" t="n"/>
      <c r="E50" s="8" t="n"/>
      <c r="F50" s="8" t="n"/>
      <c r="H50">
        <f>IF(AND(B50&lt;&gt;"",B50='Estado de cuenta'!$B$7),COUNTIF($B$2:B50,'Estado de cuenta'!$B$7),"")</f>
        <v/>
      </c>
    </row>
    <row r="51">
      <c r="A51" s="7" t="n"/>
      <c r="E51" s="8" t="n"/>
      <c r="F51" s="8" t="n"/>
      <c r="H51">
        <f>IF(AND(B51&lt;&gt;"",B51='Estado de cuenta'!$B$7),COUNTIF($B$2:B51,'Estado de cuenta'!$B$7),"")</f>
        <v/>
      </c>
    </row>
    <row r="52">
      <c r="A52" s="7" t="n"/>
      <c r="E52" s="8" t="n"/>
      <c r="F52" s="8" t="n"/>
      <c r="H52">
        <f>IF(AND(B52&lt;&gt;"",B52='Estado de cuenta'!$B$7),COUNTIF($B$2:B52,'Estado de cuenta'!$B$7),"")</f>
        <v/>
      </c>
    </row>
    <row r="53">
      <c r="A53" s="7" t="n"/>
      <c r="E53" s="8" t="n"/>
      <c r="F53" s="8" t="n"/>
      <c r="H53">
        <f>IF(AND(B53&lt;&gt;"",B53='Estado de cuenta'!$B$7),COUNTIF($B$2:B53,'Estado de cuenta'!$B$7),"")</f>
        <v/>
      </c>
    </row>
    <row r="54">
      <c r="A54" s="7" t="n"/>
      <c r="E54" s="8" t="n"/>
      <c r="F54" s="8" t="n"/>
      <c r="H54">
        <f>IF(AND(B54&lt;&gt;"",B54='Estado de cuenta'!$B$7),COUNTIF($B$2:B54,'Estado de cuenta'!$B$7),"")</f>
        <v/>
      </c>
    </row>
    <row r="55">
      <c r="A55" s="7" t="n"/>
      <c r="E55" s="8" t="n"/>
      <c r="F55" s="8" t="n"/>
      <c r="H55">
        <f>IF(AND(B55&lt;&gt;"",B55='Estado de cuenta'!$B$7),COUNTIF($B$2:B55,'Estado de cuenta'!$B$7),"")</f>
        <v/>
      </c>
    </row>
    <row r="56">
      <c r="A56" s="7" t="n"/>
      <c r="E56" s="8" t="n"/>
      <c r="F56" s="8" t="n"/>
      <c r="H56">
        <f>IF(AND(B56&lt;&gt;"",B56='Estado de cuenta'!$B$7),COUNTIF($B$2:B56,'Estado de cuenta'!$B$7),"")</f>
        <v/>
      </c>
    </row>
    <row r="57">
      <c r="A57" s="7" t="n"/>
      <c r="E57" s="8" t="n"/>
      <c r="F57" s="8" t="n"/>
      <c r="H57">
        <f>IF(AND(B57&lt;&gt;"",B57='Estado de cuenta'!$B$7),COUNTIF($B$2:B57,'Estado de cuenta'!$B$7),"")</f>
        <v/>
      </c>
    </row>
    <row r="58">
      <c r="A58" s="7" t="n"/>
      <c r="E58" s="8" t="n"/>
      <c r="F58" s="8" t="n"/>
      <c r="H58">
        <f>IF(AND(B58&lt;&gt;"",B58='Estado de cuenta'!$B$7),COUNTIF($B$2:B58,'Estado de cuenta'!$B$7),"")</f>
        <v/>
      </c>
    </row>
    <row r="59">
      <c r="A59" s="7" t="n"/>
      <c r="E59" s="8" t="n"/>
      <c r="F59" s="8" t="n"/>
      <c r="H59">
        <f>IF(AND(B59&lt;&gt;"",B59='Estado de cuenta'!$B$7),COUNTIF($B$2:B59,'Estado de cuenta'!$B$7),"")</f>
        <v/>
      </c>
    </row>
    <row r="60">
      <c r="A60" s="7" t="n"/>
      <c r="E60" s="8" t="n"/>
      <c r="F60" s="8" t="n"/>
      <c r="H60">
        <f>IF(AND(B60&lt;&gt;"",B60='Estado de cuenta'!$B$7),COUNTIF($B$2:B60,'Estado de cuenta'!$B$7),"")</f>
        <v/>
      </c>
    </row>
    <row r="61">
      <c r="A61" s="7" t="n"/>
      <c r="E61" s="8" t="n"/>
      <c r="F61" s="8" t="n"/>
      <c r="H61">
        <f>IF(AND(B61&lt;&gt;"",B61='Estado de cuenta'!$B$7),COUNTIF($B$2:B61,'Estado de cuenta'!$B$7),"")</f>
        <v/>
      </c>
    </row>
    <row r="62">
      <c r="A62" s="7" t="n"/>
      <c r="E62" s="8" t="n"/>
      <c r="F62" s="8" t="n"/>
      <c r="H62">
        <f>IF(AND(B62&lt;&gt;"",B62='Estado de cuenta'!$B$7),COUNTIF($B$2:B62,'Estado de cuenta'!$B$7),"")</f>
        <v/>
      </c>
    </row>
    <row r="63">
      <c r="A63" s="7" t="n"/>
      <c r="E63" s="8" t="n"/>
      <c r="F63" s="8" t="n"/>
      <c r="H63">
        <f>IF(AND(B63&lt;&gt;"",B63='Estado de cuenta'!$B$7),COUNTIF($B$2:B63,'Estado de cuenta'!$B$7),"")</f>
        <v/>
      </c>
    </row>
    <row r="64">
      <c r="A64" s="7" t="n"/>
      <c r="E64" s="8" t="n"/>
      <c r="F64" s="8" t="n"/>
      <c r="H64">
        <f>IF(AND(B64&lt;&gt;"",B64='Estado de cuenta'!$B$7),COUNTIF($B$2:B64,'Estado de cuenta'!$B$7),"")</f>
        <v/>
      </c>
    </row>
    <row r="65">
      <c r="A65" s="7" t="n"/>
      <c r="E65" s="8" t="n"/>
      <c r="F65" s="8" t="n"/>
      <c r="H65">
        <f>IF(AND(B65&lt;&gt;"",B65='Estado de cuenta'!$B$7),COUNTIF($B$2:B65,'Estado de cuenta'!$B$7),"")</f>
        <v/>
      </c>
    </row>
    <row r="66">
      <c r="A66" s="7" t="n"/>
      <c r="E66" s="8" t="n"/>
      <c r="F66" s="8" t="n"/>
      <c r="H66">
        <f>IF(AND(B66&lt;&gt;"",B66='Estado de cuenta'!$B$7),COUNTIF($B$2:B66,'Estado de cuenta'!$B$7),"")</f>
        <v/>
      </c>
    </row>
    <row r="67">
      <c r="A67" s="7" t="n"/>
      <c r="E67" s="8" t="n"/>
      <c r="F67" s="8" t="n"/>
      <c r="H67">
        <f>IF(AND(B67&lt;&gt;"",B67='Estado de cuenta'!$B$7),COUNTIF($B$2:B67,'Estado de cuenta'!$B$7),"")</f>
        <v/>
      </c>
    </row>
    <row r="68">
      <c r="A68" s="7" t="n"/>
      <c r="E68" s="8" t="n"/>
      <c r="F68" s="8" t="n"/>
      <c r="H68">
        <f>IF(AND(B68&lt;&gt;"",B68='Estado de cuenta'!$B$7),COUNTIF($B$2:B68,'Estado de cuenta'!$B$7),"")</f>
        <v/>
      </c>
    </row>
    <row r="69">
      <c r="A69" s="7" t="n"/>
      <c r="E69" s="8" t="n"/>
      <c r="F69" s="8" t="n"/>
      <c r="H69">
        <f>IF(AND(B69&lt;&gt;"",B69='Estado de cuenta'!$B$7),COUNTIF($B$2:B69,'Estado de cuenta'!$B$7),"")</f>
        <v/>
      </c>
    </row>
    <row r="70">
      <c r="A70" s="7" t="n"/>
      <c r="E70" s="8" t="n"/>
      <c r="F70" s="8" t="n"/>
      <c r="H70">
        <f>IF(AND(B70&lt;&gt;"",B70='Estado de cuenta'!$B$7),COUNTIF($B$2:B70,'Estado de cuenta'!$B$7),"")</f>
        <v/>
      </c>
    </row>
    <row r="71">
      <c r="A71" s="7" t="n"/>
      <c r="E71" s="8" t="n"/>
      <c r="F71" s="8" t="n"/>
      <c r="H71">
        <f>IF(AND(B71&lt;&gt;"",B71='Estado de cuenta'!$B$7),COUNTIF($B$2:B71,'Estado de cuenta'!$B$7),"")</f>
        <v/>
      </c>
    </row>
    <row r="72">
      <c r="A72" s="7" t="n"/>
      <c r="E72" s="8" t="n"/>
      <c r="F72" s="8" t="n"/>
      <c r="H72">
        <f>IF(AND(B72&lt;&gt;"",B72='Estado de cuenta'!$B$7),COUNTIF($B$2:B72,'Estado de cuenta'!$B$7),"")</f>
        <v/>
      </c>
    </row>
    <row r="73">
      <c r="A73" s="7" t="n"/>
      <c r="E73" s="8" t="n"/>
      <c r="F73" s="8" t="n"/>
      <c r="H73">
        <f>IF(AND(B73&lt;&gt;"",B73='Estado de cuenta'!$B$7),COUNTIF($B$2:B73,'Estado de cuenta'!$B$7),"")</f>
        <v/>
      </c>
    </row>
    <row r="74">
      <c r="A74" s="7" t="n"/>
      <c r="E74" s="8" t="n"/>
      <c r="F74" s="8" t="n"/>
      <c r="H74">
        <f>IF(AND(B74&lt;&gt;"",B74='Estado de cuenta'!$B$7),COUNTIF($B$2:B74,'Estado de cuenta'!$B$7),"")</f>
        <v/>
      </c>
    </row>
    <row r="75">
      <c r="A75" s="7" t="n"/>
      <c r="E75" s="8" t="n"/>
      <c r="F75" s="8" t="n"/>
      <c r="H75">
        <f>IF(AND(B75&lt;&gt;"",B75='Estado de cuenta'!$B$7),COUNTIF($B$2:B75,'Estado de cuenta'!$B$7),"")</f>
        <v/>
      </c>
    </row>
    <row r="76">
      <c r="A76" s="7" t="n"/>
      <c r="E76" s="8" t="n"/>
      <c r="F76" s="8" t="n"/>
      <c r="H76">
        <f>IF(AND(B76&lt;&gt;"",B76='Estado de cuenta'!$B$7),COUNTIF($B$2:B76,'Estado de cuenta'!$B$7),"")</f>
        <v/>
      </c>
    </row>
    <row r="77">
      <c r="A77" s="7" t="n"/>
      <c r="E77" s="8" t="n"/>
      <c r="F77" s="8" t="n"/>
      <c r="H77">
        <f>IF(AND(B77&lt;&gt;"",B77='Estado de cuenta'!$B$7),COUNTIF($B$2:B77,'Estado de cuenta'!$B$7),"")</f>
        <v/>
      </c>
    </row>
    <row r="78">
      <c r="A78" s="7" t="n"/>
      <c r="E78" s="8" t="n"/>
      <c r="F78" s="8" t="n"/>
      <c r="H78">
        <f>IF(AND(B78&lt;&gt;"",B78='Estado de cuenta'!$B$7),COUNTIF($B$2:B78,'Estado de cuenta'!$B$7),"")</f>
        <v/>
      </c>
    </row>
    <row r="79">
      <c r="A79" s="7" t="n"/>
      <c r="E79" s="8" t="n"/>
      <c r="F79" s="8" t="n"/>
      <c r="H79">
        <f>IF(AND(B79&lt;&gt;"",B79='Estado de cuenta'!$B$7),COUNTIF($B$2:B79,'Estado de cuenta'!$B$7),"")</f>
        <v/>
      </c>
    </row>
    <row r="80">
      <c r="A80" s="7" t="n"/>
      <c r="E80" s="8" t="n"/>
      <c r="F80" s="8" t="n"/>
      <c r="H80">
        <f>IF(AND(B80&lt;&gt;"",B80='Estado de cuenta'!$B$7),COUNTIF($B$2:B80,'Estado de cuenta'!$B$7),"")</f>
        <v/>
      </c>
    </row>
    <row r="81">
      <c r="A81" s="7" t="n"/>
      <c r="E81" s="8" t="n"/>
      <c r="F81" s="8" t="n"/>
      <c r="H81">
        <f>IF(AND(B81&lt;&gt;"",B81='Estado de cuenta'!$B$7),COUNTIF($B$2:B81,'Estado de cuenta'!$B$7),"")</f>
        <v/>
      </c>
    </row>
    <row r="82">
      <c r="A82" s="7" t="n"/>
      <c r="E82" s="8" t="n"/>
      <c r="F82" s="8" t="n"/>
      <c r="H82">
        <f>IF(AND(B82&lt;&gt;"",B82='Estado de cuenta'!$B$7),COUNTIF($B$2:B82,'Estado de cuenta'!$B$7),"")</f>
        <v/>
      </c>
    </row>
    <row r="83">
      <c r="A83" s="7" t="n"/>
      <c r="E83" s="8" t="n"/>
      <c r="F83" s="8" t="n"/>
      <c r="H83">
        <f>IF(AND(B83&lt;&gt;"",B83='Estado de cuenta'!$B$7),COUNTIF($B$2:B83,'Estado de cuenta'!$B$7),"")</f>
        <v/>
      </c>
    </row>
    <row r="84">
      <c r="A84" s="7" t="n"/>
      <c r="E84" s="8" t="n"/>
      <c r="F84" s="8" t="n"/>
      <c r="H84">
        <f>IF(AND(B84&lt;&gt;"",B84='Estado de cuenta'!$B$7),COUNTIF($B$2:B84,'Estado de cuenta'!$B$7),"")</f>
        <v/>
      </c>
    </row>
    <row r="85">
      <c r="A85" s="7" t="n"/>
      <c r="E85" s="8" t="n"/>
      <c r="F85" s="8" t="n"/>
      <c r="H85">
        <f>IF(AND(B85&lt;&gt;"",B85='Estado de cuenta'!$B$7),COUNTIF($B$2:B85,'Estado de cuenta'!$B$7),"")</f>
        <v/>
      </c>
    </row>
    <row r="86">
      <c r="A86" s="7" t="n"/>
      <c r="E86" s="8" t="n"/>
      <c r="F86" s="8" t="n"/>
      <c r="H86">
        <f>IF(AND(B86&lt;&gt;"",B86='Estado de cuenta'!$B$7),COUNTIF($B$2:B86,'Estado de cuenta'!$B$7),"")</f>
        <v/>
      </c>
    </row>
    <row r="87">
      <c r="A87" s="7" t="n"/>
      <c r="E87" s="8" t="n"/>
      <c r="F87" s="8" t="n"/>
      <c r="H87">
        <f>IF(AND(B87&lt;&gt;"",B87='Estado de cuenta'!$B$7),COUNTIF($B$2:B87,'Estado de cuenta'!$B$7),"")</f>
        <v/>
      </c>
    </row>
    <row r="88">
      <c r="A88" s="7" t="n"/>
      <c r="E88" s="8" t="n"/>
      <c r="F88" s="8" t="n"/>
      <c r="H88">
        <f>IF(AND(B88&lt;&gt;"",B88='Estado de cuenta'!$B$7),COUNTIF($B$2:B88,'Estado de cuenta'!$B$7),"")</f>
        <v/>
      </c>
    </row>
    <row r="89">
      <c r="A89" s="7" t="n"/>
      <c r="E89" s="8" t="n"/>
      <c r="F89" s="8" t="n"/>
      <c r="H89">
        <f>IF(AND(B89&lt;&gt;"",B89='Estado de cuenta'!$B$7),COUNTIF($B$2:B89,'Estado de cuenta'!$B$7),"")</f>
        <v/>
      </c>
    </row>
    <row r="90">
      <c r="A90" s="7" t="n"/>
      <c r="E90" s="8" t="n"/>
      <c r="F90" s="8" t="n"/>
      <c r="H90">
        <f>IF(AND(B90&lt;&gt;"",B90='Estado de cuenta'!$B$7),COUNTIF($B$2:B90,'Estado de cuenta'!$B$7),"")</f>
        <v/>
      </c>
    </row>
    <row r="91">
      <c r="A91" s="7" t="n"/>
      <c r="E91" s="8" t="n"/>
      <c r="F91" s="8" t="n"/>
      <c r="H91">
        <f>IF(AND(B91&lt;&gt;"",B91='Estado de cuenta'!$B$7),COUNTIF($B$2:B91,'Estado de cuenta'!$B$7),"")</f>
        <v/>
      </c>
    </row>
    <row r="92">
      <c r="A92" s="7" t="n"/>
      <c r="E92" s="8" t="n"/>
      <c r="F92" s="8" t="n"/>
      <c r="H92">
        <f>IF(AND(B92&lt;&gt;"",B92='Estado de cuenta'!$B$7),COUNTIF($B$2:B92,'Estado de cuenta'!$B$7),"")</f>
        <v/>
      </c>
    </row>
    <row r="93">
      <c r="A93" s="7" t="n"/>
      <c r="E93" s="8" t="n"/>
      <c r="F93" s="8" t="n"/>
      <c r="H93">
        <f>IF(AND(B93&lt;&gt;"",B93='Estado de cuenta'!$B$7),COUNTIF($B$2:B93,'Estado de cuenta'!$B$7),"")</f>
        <v/>
      </c>
    </row>
    <row r="94">
      <c r="A94" s="7" t="n"/>
      <c r="E94" s="8" t="n"/>
      <c r="F94" s="8" t="n"/>
      <c r="H94">
        <f>IF(AND(B94&lt;&gt;"",B94='Estado de cuenta'!$B$7),COUNTIF($B$2:B94,'Estado de cuenta'!$B$7),"")</f>
        <v/>
      </c>
    </row>
    <row r="95">
      <c r="A95" s="7" t="n"/>
      <c r="E95" s="8" t="n"/>
      <c r="F95" s="8" t="n"/>
      <c r="H95">
        <f>IF(AND(B95&lt;&gt;"",B95='Estado de cuenta'!$B$7),COUNTIF($B$2:B95,'Estado de cuenta'!$B$7),"")</f>
        <v/>
      </c>
    </row>
    <row r="96">
      <c r="A96" s="7" t="n"/>
      <c r="E96" s="8" t="n"/>
      <c r="F96" s="8" t="n"/>
      <c r="H96">
        <f>IF(AND(B96&lt;&gt;"",B96='Estado de cuenta'!$B$7),COUNTIF($B$2:B96,'Estado de cuenta'!$B$7),"")</f>
        <v/>
      </c>
    </row>
    <row r="97">
      <c r="A97" s="7" t="n"/>
      <c r="E97" s="8" t="n"/>
      <c r="F97" s="8" t="n"/>
      <c r="H97">
        <f>IF(AND(B97&lt;&gt;"",B97='Estado de cuenta'!$B$7),COUNTIF($B$2:B97,'Estado de cuenta'!$B$7),"")</f>
        <v/>
      </c>
    </row>
    <row r="98">
      <c r="A98" s="7" t="n"/>
      <c r="E98" s="8" t="n"/>
      <c r="F98" s="8" t="n"/>
      <c r="H98">
        <f>IF(AND(B98&lt;&gt;"",B98='Estado de cuenta'!$B$7),COUNTIF($B$2:B98,'Estado de cuenta'!$B$7),"")</f>
        <v/>
      </c>
    </row>
    <row r="99">
      <c r="A99" s="7" t="n"/>
      <c r="E99" s="8" t="n"/>
      <c r="F99" s="8" t="n"/>
      <c r="H99">
        <f>IF(AND(B99&lt;&gt;"",B99='Estado de cuenta'!$B$7),COUNTIF($B$2:B99,'Estado de cuenta'!$B$7),"")</f>
        <v/>
      </c>
    </row>
    <row r="100">
      <c r="A100" s="7" t="n"/>
      <c r="E100" s="8" t="n"/>
      <c r="F100" s="8" t="n"/>
      <c r="H100">
        <f>IF(AND(B100&lt;&gt;"",B100='Estado de cuenta'!$B$7),COUNTIF($B$2:B100,'Estado de cuenta'!$B$7),"")</f>
        <v/>
      </c>
    </row>
    <row r="101">
      <c r="A101" s="7" t="n"/>
      <c r="E101" s="8" t="n"/>
      <c r="F101" s="8" t="n"/>
      <c r="H101">
        <f>IF(AND(B101&lt;&gt;"",B101='Estado de cuenta'!$B$7),COUNTIF($B$2:B101,'Estado de cuenta'!$B$7),"")</f>
        <v/>
      </c>
    </row>
    <row r="102">
      <c r="A102" s="7" t="n"/>
      <c r="E102" s="8" t="n"/>
      <c r="F102" s="8" t="n"/>
      <c r="H102">
        <f>IF(AND(B102&lt;&gt;"",B102='Estado de cuenta'!$B$7),COUNTIF($B$2:B102,'Estado de cuenta'!$B$7),"")</f>
        <v/>
      </c>
    </row>
    <row r="103">
      <c r="A103" s="7" t="n"/>
      <c r="E103" s="8" t="n"/>
      <c r="F103" s="8" t="n"/>
      <c r="H103">
        <f>IF(AND(B103&lt;&gt;"",B103='Estado de cuenta'!$B$7),COUNTIF($B$2:B103,'Estado de cuenta'!$B$7),"")</f>
        <v/>
      </c>
    </row>
    <row r="104">
      <c r="A104" s="7" t="n"/>
      <c r="E104" s="8" t="n"/>
      <c r="F104" s="8" t="n"/>
      <c r="H104">
        <f>IF(AND(B104&lt;&gt;"",B104='Estado de cuenta'!$B$7),COUNTIF($B$2:B104,'Estado de cuenta'!$B$7),"")</f>
        <v/>
      </c>
    </row>
    <row r="105">
      <c r="A105" s="7" t="n"/>
      <c r="E105" s="8" t="n"/>
      <c r="F105" s="8" t="n"/>
      <c r="H105">
        <f>IF(AND(B105&lt;&gt;"",B105='Estado de cuenta'!$B$7),COUNTIF($B$2:B105,'Estado de cuenta'!$B$7),"")</f>
        <v/>
      </c>
    </row>
    <row r="106">
      <c r="A106" s="7" t="n"/>
      <c r="E106" s="8" t="n"/>
      <c r="F106" s="8" t="n"/>
      <c r="H106">
        <f>IF(AND(B106&lt;&gt;"",B106='Estado de cuenta'!$B$7),COUNTIF($B$2:B106,'Estado de cuenta'!$B$7),"")</f>
        <v/>
      </c>
    </row>
    <row r="107">
      <c r="A107" s="7" t="n"/>
      <c r="E107" s="8" t="n"/>
      <c r="F107" s="8" t="n"/>
      <c r="H107">
        <f>IF(AND(B107&lt;&gt;"",B107='Estado de cuenta'!$B$7),COUNTIF($B$2:B107,'Estado de cuenta'!$B$7),"")</f>
        <v/>
      </c>
    </row>
    <row r="108">
      <c r="A108" s="7" t="n"/>
      <c r="E108" s="8" t="n"/>
      <c r="F108" s="8" t="n"/>
      <c r="H108">
        <f>IF(AND(B108&lt;&gt;"",B108='Estado de cuenta'!$B$7),COUNTIF($B$2:B108,'Estado de cuenta'!$B$7),"")</f>
        <v/>
      </c>
    </row>
    <row r="109">
      <c r="A109" s="7" t="n"/>
      <c r="E109" s="8" t="n"/>
      <c r="F109" s="8" t="n"/>
      <c r="H109">
        <f>IF(AND(B109&lt;&gt;"",B109='Estado de cuenta'!$B$7),COUNTIF($B$2:B109,'Estado de cuenta'!$B$7),"")</f>
        <v/>
      </c>
    </row>
    <row r="110">
      <c r="A110" s="7" t="n"/>
      <c r="E110" s="8" t="n"/>
      <c r="F110" s="8" t="n"/>
      <c r="H110">
        <f>IF(AND(B110&lt;&gt;"",B110='Estado de cuenta'!$B$7),COUNTIF($B$2:B110,'Estado de cuenta'!$B$7),"")</f>
        <v/>
      </c>
    </row>
    <row r="111">
      <c r="A111" s="7" t="n"/>
      <c r="E111" s="8" t="n"/>
      <c r="F111" s="8" t="n"/>
      <c r="H111">
        <f>IF(AND(B111&lt;&gt;"",B111='Estado de cuenta'!$B$7),COUNTIF($B$2:B111,'Estado de cuenta'!$B$7),"")</f>
        <v/>
      </c>
    </row>
    <row r="112">
      <c r="A112" s="7" t="n"/>
      <c r="E112" s="8" t="n"/>
      <c r="F112" s="8" t="n"/>
      <c r="H112">
        <f>IF(AND(B112&lt;&gt;"",B112='Estado de cuenta'!$B$7),COUNTIF($B$2:B112,'Estado de cuenta'!$B$7),"")</f>
        <v/>
      </c>
    </row>
    <row r="113">
      <c r="A113" s="7" t="n"/>
      <c r="E113" s="8" t="n"/>
      <c r="F113" s="8" t="n"/>
      <c r="H113">
        <f>IF(AND(B113&lt;&gt;"",B113='Estado de cuenta'!$B$7),COUNTIF($B$2:B113,'Estado de cuenta'!$B$7),"")</f>
        <v/>
      </c>
    </row>
    <row r="114">
      <c r="A114" s="7" t="n"/>
      <c r="E114" s="8" t="n"/>
      <c r="F114" s="8" t="n"/>
      <c r="H114">
        <f>IF(AND(B114&lt;&gt;"",B114='Estado de cuenta'!$B$7),COUNTIF($B$2:B114,'Estado de cuenta'!$B$7),"")</f>
        <v/>
      </c>
    </row>
    <row r="115">
      <c r="A115" s="7" t="n"/>
      <c r="E115" s="8" t="n"/>
      <c r="F115" s="8" t="n"/>
      <c r="H115">
        <f>IF(AND(B115&lt;&gt;"",B115='Estado de cuenta'!$B$7),COUNTIF($B$2:B115,'Estado de cuenta'!$B$7),"")</f>
        <v/>
      </c>
    </row>
    <row r="116">
      <c r="A116" s="7" t="n"/>
      <c r="E116" s="8" t="n"/>
      <c r="F116" s="8" t="n"/>
      <c r="H116">
        <f>IF(AND(B116&lt;&gt;"",B116='Estado de cuenta'!$B$7),COUNTIF($B$2:B116,'Estado de cuenta'!$B$7),"")</f>
        <v/>
      </c>
    </row>
    <row r="117">
      <c r="A117" s="7" t="n"/>
      <c r="E117" s="8" t="n"/>
      <c r="F117" s="8" t="n"/>
      <c r="H117">
        <f>IF(AND(B117&lt;&gt;"",B117='Estado de cuenta'!$B$7),COUNTIF($B$2:B117,'Estado de cuenta'!$B$7),"")</f>
        <v/>
      </c>
    </row>
    <row r="118">
      <c r="A118" s="7" t="n"/>
      <c r="E118" s="8" t="n"/>
      <c r="F118" s="8" t="n"/>
      <c r="H118">
        <f>IF(AND(B118&lt;&gt;"",B118='Estado de cuenta'!$B$7),COUNTIF($B$2:B118,'Estado de cuenta'!$B$7),"")</f>
        <v/>
      </c>
    </row>
    <row r="119">
      <c r="A119" s="7" t="n"/>
      <c r="E119" s="8" t="n"/>
      <c r="F119" s="8" t="n"/>
      <c r="H119">
        <f>IF(AND(B119&lt;&gt;"",B119='Estado de cuenta'!$B$7),COUNTIF($B$2:B119,'Estado de cuenta'!$B$7),"")</f>
        <v/>
      </c>
    </row>
    <row r="120">
      <c r="A120" s="7" t="n"/>
      <c r="E120" s="8" t="n"/>
      <c r="F120" s="8" t="n"/>
      <c r="H120">
        <f>IF(AND(B120&lt;&gt;"",B120='Estado de cuenta'!$B$7),COUNTIF($B$2:B120,'Estado de cuenta'!$B$7),"")</f>
        <v/>
      </c>
    </row>
    <row r="121">
      <c r="A121" s="7" t="n"/>
      <c r="E121" s="8" t="n"/>
      <c r="F121" s="8" t="n"/>
      <c r="H121">
        <f>IF(AND(B121&lt;&gt;"",B121='Estado de cuenta'!$B$7),COUNTIF($B$2:B121,'Estado de cuenta'!$B$7),"")</f>
        <v/>
      </c>
    </row>
    <row r="122">
      <c r="A122" s="7" t="n"/>
      <c r="E122" s="8" t="n"/>
      <c r="F122" s="8" t="n"/>
      <c r="H122">
        <f>IF(AND(B122&lt;&gt;"",B122='Estado de cuenta'!$B$7),COUNTIF($B$2:B122,'Estado de cuenta'!$B$7),"")</f>
        <v/>
      </c>
    </row>
    <row r="123">
      <c r="A123" s="7" t="n"/>
      <c r="E123" s="8" t="n"/>
      <c r="F123" s="8" t="n"/>
      <c r="H123">
        <f>IF(AND(B123&lt;&gt;"",B123='Estado de cuenta'!$B$7),COUNTIF($B$2:B123,'Estado de cuenta'!$B$7),"")</f>
        <v/>
      </c>
    </row>
    <row r="124">
      <c r="A124" s="7" t="n"/>
      <c r="E124" s="8" t="n"/>
      <c r="F124" s="8" t="n"/>
      <c r="H124">
        <f>IF(AND(B124&lt;&gt;"",B124='Estado de cuenta'!$B$7),COUNTIF($B$2:B124,'Estado de cuenta'!$B$7),"")</f>
        <v/>
      </c>
    </row>
    <row r="125">
      <c r="A125" s="7" t="n"/>
      <c r="E125" s="8" t="n"/>
      <c r="F125" s="8" t="n"/>
      <c r="H125">
        <f>IF(AND(B125&lt;&gt;"",B125='Estado de cuenta'!$B$7),COUNTIF($B$2:B125,'Estado de cuenta'!$B$7),"")</f>
        <v/>
      </c>
    </row>
    <row r="126">
      <c r="A126" s="7" t="n"/>
      <c r="E126" s="8" t="n"/>
      <c r="F126" s="8" t="n"/>
      <c r="H126">
        <f>IF(AND(B126&lt;&gt;"",B126='Estado de cuenta'!$B$7),COUNTIF($B$2:B126,'Estado de cuenta'!$B$7),"")</f>
        <v/>
      </c>
    </row>
    <row r="127">
      <c r="A127" s="7" t="n"/>
      <c r="E127" s="8" t="n"/>
      <c r="F127" s="8" t="n"/>
      <c r="H127">
        <f>IF(AND(B127&lt;&gt;"",B127='Estado de cuenta'!$B$7),COUNTIF($B$2:B127,'Estado de cuenta'!$B$7),"")</f>
        <v/>
      </c>
    </row>
    <row r="128">
      <c r="A128" s="7" t="n"/>
      <c r="E128" s="8" t="n"/>
      <c r="F128" s="8" t="n"/>
      <c r="H128">
        <f>IF(AND(B128&lt;&gt;"",B128='Estado de cuenta'!$B$7),COUNTIF($B$2:B128,'Estado de cuenta'!$B$7),"")</f>
        <v/>
      </c>
    </row>
    <row r="129">
      <c r="A129" s="7" t="n"/>
      <c r="E129" s="8" t="n"/>
      <c r="F129" s="8" t="n"/>
      <c r="H129">
        <f>IF(AND(B129&lt;&gt;"",B129='Estado de cuenta'!$B$7),COUNTIF($B$2:B129,'Estado de cuenta'!$B$7),"")</f>
        <v/>
      </c>
    </row>
    <row r="130">
      <c r="A130" s="7" t="n"/>
      <c r="E130" s="8" t="n"/>
      <c r="F130" s="8" t="n"/>
      <c r="H130">
        <f>IF(AND(B130&lt;&gt;"",B130='Estado de cuenta'!$B$7),COUNTIF($B$2:B130,'Estado de cuenta'!$B$7),"")</f>
        <v/>
      </c>
    </row>
    <row r="131">
      <c r="A131" s="7" t="n"/>
      <c r="E131" s="8" t="n"/>
      <c r="F131" s="8" t="n"/>
      <c r="H131">
        <f>IF(AND(B131&lt;&gt;"",B131='Estado de cuenta'!$B$7),COUNTIF($B$2:B131,'Estado de cuenta'!$B$7),"")</f>
        <v/>
      </c>
    </row>
    <row r="132">
      <c r="A132" s="7" t="n"/>
      <c r="E132" s="8" t="n"/>
      <c r="F132" s="8" t="n"/>
      <c r="H132">
        <f>IF(AND(B132&lt;&gt;"",B132='Estado de cuenta'!$B$7),COUNTIF($B$2:B132,'Estado de cuenta'!$B$7),"")</f>
        <v/>
      </c>
    </row>
    <row r="133">
      <c r="A133" s="7" t="n"/>
      <c r="E133" s="8" t="n"/>
      <c r="F133" s="8" t="n"/>
      <c r="H133">
        <f>IF(AND(B133&lt;&gt;"",B133='Estado de cuenta'!$B$7),COUNTIF($B$2:B133,'Estado de cuenta'!$B$7),"")</f>
        <v/>
      </c>
    </row>
    <row r="134">
      <c r="A134" s="7" t="n"/>
      <c r="E134" s="8" t="n"/>
      <c r="F134" s="8" t="n"/>
      <c r="H134">
        <f>IF(AND(B134&lt;&gt;"",B134='Estado de cuenta'!$B$7),COUNTIF($B$2:B134,'Estado de cuenta'!$B$7),"")</f>
        <v/>
      </c>
    </row>
    <row r="135">
      <c r="A135" s="7" t="n"/>
      <c r="E135" s="8" t="n"/>
      <c r="F135" s="8" t="n"/>
      <c r="H135">
        <f>IF(AND(B135&lt;&gt;"",B135='Estado de cuenta'!$B$7),COUNTIF($B$2:B135,'Estado de cuenta'!$B$7),"")</f>
        <v/>
      </c>
    </row>
    <row r="136">
      <c r="A136" s="7" t="n"/>
      <c r="E136" s="8" t="n"/>
      <c r="F136" s="8" t="n"/>
      <c r="H136">
        <f>IF(AND(B136&lt;&gt;"",B136='Estado de cuenta'!$B$7),COUNTIF($B$2:B136,'Estado de cuenta'!$B$7),"")</f>
        <v/>
      </c>
    </row>
    <row r="137">
      <c r="A137" s="7" t="n"/>
      <c r="E137" s="8" t="n"/>
      <c r="F137" s="8" t="n"/>
      <c r="H137">
        <f>IF(AND(B137&lt;&gt;"",B137='Estado de cuenta'!$B$7),COUNTIF($B$2:B137,'Estado de cuenta'!$B$7),"")</f>
        <v/>
      </c>
    </row>
    <row r="138">
      <c r="A138" s="7" t="n"/>
      <c r="E138" s="8" t="n"/>
      <c r="F138" s="8" t="n"/>
      <c r="H138">
        <f>IF(AND(B138&lt;&gt;"",B138='Estado de cuenta'!$B$7),COUNTIF($B$2:B138,'Estado de cuenta'!$B$7),"")</f>
        <v/>
      </c>
    </row>
    <row r="139">
      <c r="A139" s="7" t="n"/>
      <c r="E139" s="8" t="n"/>
      <c r="F139" s="8" t="n"/>
      <c r="H139">
        <f>IF(AND(B139&lt;&gt;"",B139='Estado de cuenta'!$B$7),COUNTIF($B$2:B139,'Estado de cuenta'!$B$7),"")</f>
        <v/>
      </c>
    </row>
    <row r="140">
      <c r="A140" s="7" t="n"/>
      <c r="E140" s="8" t="n"/>
      <c r="F140" s="8" t="n"/>
      <c r="H140">
        <f>IF(AND(B140&lt;&gt;"",B140='Estado de cuenta'!$B$7),COUNTIF($B$2:B140,'Estado de cuenta'!$B$7),"")</f>
        <v/>
      </c>
    </row>
    <row r="141">
      <c r="A141" s="7" t="n"/>
      <c r="E141" s="8" t="n"/>
      <c r="F141" s="8" t="n"/>
      <c r="H141">
        <f>IF(AND(B141&lt;&gt;"",B141='Estado de cuenta'!$B$7),COUNTIF($B$2:B141,'Estado de cuenta'!$B$7),"")</f>
        <v/>
      </c>
    </row>
    <row r="142">
      <c r="A142" s="7" t="n"/>
      <c r="E142" s="8" t="n"/>
      <c r="F142" s="8" t="n"/>
      <c r="H142">
        <f>IF(AND(B142&lt;&gt;"",B142='Estado de cuenta'!$B$7),COUNTIF($B$2:B142,'Estado de cuenta'!$B$7),"")</f>
        <v/>
      </c>
    </row>
    <row r="143">
      <c r="A143" s="7" t="n"/>
      <c r="E143" s="8" t="n"/>
      <c r="F143" s="8" t="n"/>
      <c r="H143">
        <f>IF(AND(B143&lt;&gt;"",B143='Estado de cuenta'!$B$7),COUNTIF($B$2:B143,'Estado de cuenta'!$B$7),"")</f>
        <v/>
      </c>
    </row>
    <row r="144">
      <c r="A144" s="7" t="n"/>
      <c r="E144" s="8" t="n"/>
      <c r="F144" s="8" t="n"/>
      <c r="H144">
        <f>IF(AND(B144&lt;&gt;"",B144='Estado de cuenta'!$B$7),COUNTIF($B$2:B144,'Estado de cuenta'!$B$7),"")</f>
        <v/>
      </c>
    </row>
    <row r="145">
      <c r="A145" s="7" t="n"/>
      <c r="E145" s="8" t="n"/>
      <c r="F145" s="8" t="n"/>
      <c r="H145">
        <f>IF(AND(B145&lt;&gt;"",B145='Estado de cuenta'!$B$7),COUNTIF($B$2:B145,'Estado de cuenta'!$B$7),"")</f>
        <v/>
      </c>
    </row>
    <row r="146">
      <c r="A146" s="7" t="n"/>
      <c r="E146" s="8" t="n"/>
      <c r="F146" s="8" t="n"/>
      <c r="H146">
        <f>IF(AND(B146&lt;&gt;"",B146='Estado de cuenta'!$B$7),COUNTIF($B$2:B146,'Estado de cuenta'!$B$7),"")</f>
        <v/>
      </c>
    </row>
    <row r="147">
      <c r="A147" s="7" t="n"/>
      <c r="E147" s="8" t="n"/>
      <c r="F147" s="8" t="n"/>
      <c r="H147">
        <f>IF(AND(B147&lt;&gt;"",B147='Estado de cuenta'!$B$7),COUNTIF($B$2:B147,'Estado de cuenta'!$B$7),"")</f>
        <v/>
      </c>
    </row>
    <row r="148">
      <c r="A148" s="7" t="n"/>
      <c r="E148" s="8" t="n"/>
      <c r="F148" s="8" t="n"/>
      <c r="H148">
        <f>IF(AND(B148&lt;&gt;"",B148='Estado de cuenta'!$B$7),COUNTIF($B$2:B148,'Estado de cuenta'!$B$7),"")</f>
        <v/>
      </c>
    </row>
    <row r="149">
      <c r="A149" s="7" t="n"/>
      <c r="E149" s="8" t="n"/>
      <c r="F149" s="8" t="n"/>
      <c r="H149">
        <f>IF(AND(B149&lt;&gt;"",B149='Estado de cuenta'!$B$7),COUNTIF($B$2:B149,'Estado de cuenta'!$B$7),"")</f>
        <v/>
      </c>
    </row>
    <row r="150">
      <c r="A150" s="7" t="n"/>
      <c r="E150" s="8" t="n"/>
      <c r="F150" s="8" t="n"/>
      <c r="H150">
        <f>IF(AND(B150&lt;&gt;"",B150='Estado de cuenta'!$B$7),COUNTIF($B$2:B150,'Estado de cuenta'!$B$7),"")</f>
        <v/>
      </c>
    </row>
    <row r="151">
      <c r="A151" s="7" t="n"/>
      <c r="E151" s="8" t="n"/>
      <c r="F151" s="8" t="n"/>
      <c r="H151">
        <f>IF(AND(B151&lt;&gt;"",B151='Estado de cuenta'!$B$7),COUNTIF($B$2:B151,'Estado de cuenta'!$B$7),"")</f>
        <v/>
      </c>
    </row>
    <row r="152">
      <c r="A152" s="7" t="n"/>
      <c r="E152" s="8" t="n"/>
      <c r="F152" s="8" t="n"/>
      <c r="H152">
        <f>IF(AND(B152&lt;&gt;"",B152='Estado de cuenta'!$B$7),COUNTIF($B$2:B152,'Estado de cuenta'!$B$7),"")</f>
        <v/>
      </c>
    </row>
    <row r="153">
      <c r="A153" s="7" t="n"/>
      <c r="E153" s="8" t="n"/>
      <c r="F153" s="8" t="n"/>
      <c r="H153">
        <f>IF(AND(B153&lt;&gt;"",B153='Estado de cuenta'!$B$7),COUNTIF($B$2:B153,'Estado de cuenta'!$B$7),"")</f>
        <v/>
      </c>
    </row>
    <row r="154">
      <c r="A154" s="7" t="n"/>
      <c r="E154" s="8" t="n"/>
      <c r="F154" s="8" t="n"/>
      <c r="H154">
        <f>IF(AND(B154&lt;&gt;"",B154='Estado de cuenta'!$B$7),COUNTIF($B$2:B154,'Estado de cuenta'!$B$7),"")</f>
        <v/>
      </c>
    </row>
    <row r="155">
      <c r="A155" s="7" t="n"/>
      <c r="E155" s="8" t="n"/>
      <c r="F155" s="8" t="n"/>
      <c r="H155">
        <f>IF(AND(B155&lt;&gt;"",B155='Estado de cuenta'!$B$7),COUNTIF($B$2:B155,'Estado de cuenta'!$B$7),"")</f>
        <v/>
      </c>
    </row>
    <row r="156">
      <c r="A156" s="7" t="n"/>
      <c r="E156" s="8" t="n"/>
      <c r="F156" s="8" t="n"/>
      <c r="H156">
        <f>IF(AND(B156&lt;&gt;"",B156='Estado de cuenta'!$B$7),COUNTIF($B$2:B156,'Estado de cuenta'!$B$7),"")</f>
        <v/>
      </c>
    </row>
    <row r="157">
      <c r="A157" s="7" t="n"/>
      <c r="E157" s="8" t="n"/>
      <c r="F157" s="8" t="n"/>
      <c r="H157">
        <f>IF(AND(B157&lt;&gt;"",B157='Estado de cuenta'!$B$7),COUNTIF($B$2:B157,'Estado de cuenta'!$B$7),"")</f>
        <v/>
      </c>
    </row>
    <row r="158">
      <c r="A158" s="7" t="n"/>
      <c r="E158" s="8" t="n"/>
      <c r="F158" s="8" t="n"/>
      <c r="H158">
        <f>IF(AND(B158&lt;&gt;"",B158='Estado de cuenta'!$B$7),COUNTIF($B$2:B158,'Estado de cuenta'!$B$7),"")</f>
        <v/>
      </c>
    </row>
    <row r="159">
      <c r="A159" s="7" t="n"/>
      <c r="E159" s="8" t="n"/>
      <c r="F159" s="8" t="n"/>
      <c r="H159">
        <f>IF(AND(B159&lt;&gt;"",B159='Estado de cuenta'!$B$7),COUNTIF($B$2:B159,'Estado de cuenta'!$B$7),"")</f>
        <v/>
      </c>
    </row>
    <row r="160">
      <c r="A160" s="7" t="n"/>
      <c r="E160" s="8" t="n"/>
      <c r="F160" s="8" t="n"/>
      <c r="H160">
        <f>IF(AND(B160&lt;&gt;"",B160='Estado de cuenta'!$B$7),COUNTIF($B$2:B160,'Estado de cuenta'!$B$7),"")</f>
        <v/>
      </c>
    </row>
    <row r="161">
      <c r="A161" s="7" t="n"/>
      <c r="E161" s="8" t="n"/>
      <c r="F161" s="8" t="n"/>
      <c r="H161">
        <f>IF(AND(B161&lt;&gt;"",B161='Estado de cuenta'!$B$7),COUNTIF($B$2:B161,'Estado de cuenta'!$B$7),"")</f>
        <v/>
      </c>
    </row>
    <row r="162">
      <c r="A162" s="7" t="n"/>
      <c r="E162" s="8" t="n"/>
      <c r="F162" s="8" t="n"/>
      <c r="H162">
        <f>IF(AND(B162&lt;&gt;"",B162='Estado de cuenta'!$B$7),COUNTIF($B$2:B162,'Estado de cuenta'!$B$7),"")</f>
        <v/>
      </c>
    </row>
    <row r="163">
      <c r="A163" s="7" t="n"/>
      <c r="E163" s="8" t="n"/>
      <c r="F163" s="8" t="n"/>
      <c r="H163">
        <f>IF(AND(B163&lt;&gt;"",B163='Estado de cuenta'!$B$7),COUNTIF($B$2:B163,'Estado de cuenta'!$B$7),"")</f>
        <v/>
      </c>
    </row>
    <row r="164">
      <c r="A164" s="7" t="n"/>
      <c r="E164" s="8" t="n"/>
      <c r="F164" s="8" t="n"/>
      <c r="H164">
        <f>IF(AND(B164&lt;&gt;"",B164='Estado de cuenta'!$B$7),COUNTIF($B$2:B164,'Estado de cuenta'!$B$7),"")</f>
        <v/>
      </c>
    </row>
    <row r="165">
      <c r="A165" s="7" t="n"/>
      <c r="E165" s="8" t="n"/>
      <c r="F165" s="8" t="n"/>
      <c r="H165">
        <f>IF(AND(B165&lt;&gt;"",B165='Estado de cuenta'!$B$7),COUNTIF($B$2:B165,'Estado de cuenta'!$B$7),"")</f>
        <v/>
      </c>
    </row>
    <row r="166">
      <c r="A166" s="7" t="n"/>
      <c r="E166" s="8" t="n"/>
      <c r="F166" s="8" t="n"/>
      <c r="H166">
        <f>IF(AND(B166&lt;&gt;"",B166='Estado de cuenta'!$B$7),COUNTIF($B$2:B166,'Estado de cuenta'!$B$7),"")</f>
        <v/>
      </c>
    </row>
    <row r="167">
      <c r="A167" s="7" t="n"/>
      <c r="E167" s="8" t="n"/>
      <c r="F167" s="8" t="n"/>
      <c r="H167">
        <f>IF(AND(B167&lt;&gt;"",B167='Estado de cuenta'!$B$7),COUNTIF($B$2:B167,'Estado de cuenta'!$B$7),"")</f>
        <v/>
      </c>
    </row>
    <row r="168">
      <c r="A168" s="7" t="n"/>
      <c r="E168" s="8" t="n"/>
      <c r="F168" s="8" t="n"/>
      <c r="H168">
        <f>IF(AND(B168&lt;&gt;"",B168='Estado de cuenta'!$B$7),COUNTIF($B$2:B168,'Estado de cuenta'!$B$7),"")</f>
        <v/>
      </c>
    </row>
    <row r="169">
      <c r="A169" s="7" t="n"/>
      <c r="E169" s="8" t="n"/>
      <c r="F169" s="8" t="n"/>
      <c r="H169">
        <f>IF(AND(B169&lt;&gt;"",B169='Estado de cuenta'!$B$7),COUNTIF($B$2:B169,'Estado de cuenta'!$B$7),"")</f>
        <v/>
      </c>
    </row>
    <row r="170">
      <c r="A170" s="7" t="n"/>
      <c r="E170" s="8" t="n"/>
      <c r="F170" s="8" t="n"/>
      <c r="H170">
        <f>IF(AND(B170&lt;&gt;"",B170='Estado de cuenta'!$B$7),COUNTIF($B$2:B170,'Estado de cuenta'!$B$7),"")</f>
        <v/>
      </c>
    </row>
    <row r="171">
      <c r="A171" s="7" t="n"/>
      <c r="E171" s="8" t="n"/>
      <c r="F171" s="8" t="n"/>
      <c r="H171">
        <f>IF(AND(B171&lt;&gt;"",B171='Estado de cuenta'!$B$7),COUNTIF($B$2:B171,'Estado de cuenta'!$B$7),"")</f>
        <v/>
      </c>
    </row>
    <row r="172">
      <c r="A172" s="7" t="n"/>
      <c r="E172" s="8" t="n"/>
      <c r="F172" s="8" t="n"/>
      <c r="H172">
        <f>IF(AND(B172&lt;&gt;"",B172='Estado de cuenta'!$B$7),COUNTIF($B$2:B172,'Estado de cuenta'!$B$7),"")</f>
        <v/>
      </c>
    </row>
    <row r="173">
      <c r="A173" s="7" t="n"/>
      <c r="E173" s="8" t="n"/>
      <c r="F173" s="8" t="n"/>
      <c r="H173">
        <f>IF(AND(B173&lt;&gt;"",B173='Estado de cuenta'!$B$7),COUNTIF($B$2:B173,'Estado de cuenta'!$B$7),"")</f>
        <v/>
      </c>
    </row>
    <row r="174">
      <c r="A174" s="7" t="n"/>
      <c r="E174" s="8" t="n"/>
      <c r="F174" s="8" t="n"/>
      <c r="H174">
        <f>IF(AND(B174&lt;&gt;"",B174='Estado de cuenta'!$B$7),COUNTIF($B$2:B174,'Estado de cuenta'!$B$7),"")</f>
        <v/>
      </c>
    </row>
    <row r="175">
      <c r="A175" s="7" t="n"/>
      <c r="E175" s="8" t="n"/>
      <c r="F175" s="8" t="n"/>
      <c r="H175">
        <f>IF(AND(B175&lt;&gt;"",B175='Estado de cuenta'!$B$7),COUNTIF($B$2:B175,'Estado de cuenta'!$B$7),"")</f>
        <v/>
      </c>
    </row>
    <row r="176">
      <c r="A176" s="7" t="n"/>
      <c r="E176" s="8" t="n"/>
      <c r="F176" s="8" t="n"/>
      <c r="H176">
        <f>IF(AND(B176&lt;&gt;"",B176='Estado de cuenta'!$B$7),COUNTIF($B$2:B176,'Estado de cuenta'!$B$7),"")</f>
        <v/>
      </c>
    </row>
    <row r="177">
      <c r="A177" s="7" t="n"/>
      <c r="E177" s="8" t="n"/>
      <c r="F177" s="8" t="n"/>
      <c r="H177">
        <f>IF(AND(B177&lt;&gt;"",B177='Estado de cuenta'!$B$7),COUNTIF($B$2:B177,'Estado de cuenta'!$B$7),"")</f>
        <v/>
      </c>
    </row>
    <row r="178">
      <c r="A178" s="7" t="n"/>
      <c r="E178" s="8" t="n"/>
      <c r="F178" s="8" t="n"/>
      <c r="H178">
        <f>IF(AND(B178&lt;&gt;"",B178='Estado de cuenta'!$B$7),COUNTIF($B$2:B178,'Estado de cuenta'!$B$7),"")</f>
        <v/>
      </c>
    </row>
    <row r="179">
      <c r="A179" s="7" t="n"/>
      <c r="E179" s="8" t="n"/>
      <c r="F179" s="8" t="n"/>
      <c r="H179">
        <f>IF(AND(B179&lt;&gt;"",B179='Estado de cuenta'!$B$7),COUNTIF($B$2:B179,'Estado de cuenta'!$B$7),"")</f>
        <v/>
      </c>
    </row>
    <row r="180">
      <c r="A180" s="7" t="n"/>
      <c r="E180" s="8" t="n"/>
      <c r="F180" s="8" t="n"/>
      <c r="H180">
        <f>IF(AND(B180&lt;&gt;"",B180='Estado de cuenta'!$B$7),COUNTIF($B$2:B180,'Estado de cuenta'!$B$7),"")</f>
        <v/>
      </c>
    </row>
    <row r="181">
      <c r="A181" s="7" t="n"/>
      <c r="E181" s="8" t="n"/>
      <c r="F181" s="8" t="n"/>
      <c r="H181">
        <f>IF(AND(B181&lt;&gt;"",B181='Estado de cuenta'!$B$7),COUNTIF($B$2:B181,'Estado de cuenta'!$B$7),"")</f>
        <v/>
      </c>
    </row>
    <row r="182">
      <c r="A182" s="7" t="n"/>
      <c r="E182" s="8" t="n"/>
      <c r="F182" s="8" t="n"/>
      <c r="H182">
        <f>IF(AND(B182&lt;&gt;"",B182='Estado de cuenta'!$B$7),COUNTIF($B$2:B182,'Estado de cuenta'!$B$7),"")</f>
        <v/>
      </c>
    </row>
    <row r="183">
      <c r="A183" s="7" t="n"/>
      <c r="E183" s="8" t="n"/>
      <c r="F183" s="8" t="n"/>
      <c r="H183">
        <f>IF(AND(B183&lt;&gt;"",B183='Estado de cuenta'!$B$7),COUNTIF($B$2:B183,'Estado de cuenta'!$B$7),"")</f>
        <v/>
      </c>
    </row>
    <row r="184">
      <c r="A184" s="7" t="n"/>
      <c r="E184" s="8" t="n"/>
      <c r="F184" s="8" t="n"/>
      <c r="H184">
        <f>IF(AND(B184&lt;&gt;"",B184='Estado de cuenta'!$B$7),COUNTIF($B$2:B184,'Estado de cuenta'!$B$7),"")</f>
        <v/>
      </c>
    </row>
    <row r="185">
      <c r="A185" s="7" t="n"/>
      <c r="E185" s="8" t="n"/>
      <c r="F185" s="8" t="n"/>
      <c r="H185">
        <f>IF(AND(B185&lt;&gt;"",B185='Estado de cuenta'!$B$7),COUNTIF($B$2:B185,'Estado de cuenta'!$B$7),"")</f>
        <v/>
      </c>
    </row>
    <row r="186">
      <c r="A186" s="7" t="n"/>
      <c r="E186" s="8" t="n"/>
      <c r="F186" s="8" t="n"/>
      <c r="H186">
        <f>IF(AND(B186&lt;&gt;"",B186='Estado de cuenta'!$B$7),COUNTIF($B$2:B186,'Estado de cuenta'!$B$7),"")</f>
        <v/>
      </c>
    </row>
    <row r="187">
      <c r="A187" s="7" t="n"/>
      <c r="E187" s="8" t="n"/>
      <c r="F187" s="8" t="n"/>
      <c r="H187">
        <f>IF(AND(B187&lt;&gt;"",B187='Estado de cuenta'!$B$7),COUNTIF($B$2:B187,'Estado de cuenta'!$B$7),"")</f>
        <v/>
      </c>
    </row>
    <row r="188">
      <c r="A188" s="7" t="n"/>
      <c r="E188" s="8" t="n"/>
      <c r="F188" s="8" t="n"/>
      <c r="H188">
        <f>IF(AND(B188&lt;&gt;"",B188='Estado de cuenta'!$B$7),COUNTIF($B$2:B188,'Estado de cuenta'!$B$7),"")</f>
        <v/>
      </c>
    </row>
    <row r="189">
      <c r="A189" s="7" t="n"/>
      <c r="E189" s="8" t="n"/>
      <c r="F189" s="8" t="n"/>
      <c r="H189">
        <f>IF(AND(B189&lt;&gt;"",B189='Estado de cuenta'!$B$7),COUNTIF($B$2:B189,'Estado de cuenta'!$B$7),"")</f>
        <v/>
      </c>
    </row>
    <row r="190">
      <c r="A190" s="7" t="n"/>
      <c r="E190" s="8" t="n"/>
      <c r="F190" s="8" t="n"/>
      <c r="H190">
        <f>IF(AND(B190&lt;&gt;"",B190='Estado de cuenta'!$B$7),COUNTIF($B$2:B190,'Estado de cuenta'!$B$7),"")</f>
        <v/>
      </c>
    </row>
    <row r="191">
      <c r="A191" s="7" t="n"/>
      <c r="E191" s="8" t="n"/>
      <c r="F191" s="8" t="n"/>
      <c r="H191">
        <f>IF(AND(B191&lt;&gt;"",B191='Estado de cuenta'!$B$7),COUNTIF($B$2:B191,'Estado de cuenta'!$B$7),"")</f>
        <v/>
      </c>
    </row>
    <row r="192">
      <c r="A192" s="7" t="n"/>
      <c r="E192" s="8" t="n"/>
      <c r="F192" s="8" t="n"/>
      <c r="H192">
        <f>IF(AND(B192&lt;&gt;"",B192='Estado de cuenta'!$B$7),COUNTIF($B$2:B192,'Estado de cuenta'!$B$7),"")</f>
        <v/>
      </c>
    </row>
    <row r="193">
      <c r="A193" s="7" t="n"/>
      <c r="E193" s="8" t="n"/>
      <c r="F193" s="8" t="n"/>
      <c r="H193">
        <f>IF(AND(B193&lt;&gt;"",B193='Estado de cuenta'!$B$7),COUNTIF($B$2:B193,'Estado de cuenta'!$B$7),"")</f>
        <v/>
      </c>
    </row>
    <row r="194">
      <c r="A194" s="7" t="n"/>
      <c r="E194" s="8" t="n"/>
      <c r="F194" s="8" t="n"/>
      <c r="H194">
        <f>IF(AND(B194&lt;&gt;"",B194='Estado de cuenta'!$B$7),COUNTIF($B$2:B194,'Estado de cuenta'!$B$7),"")</f>
        <v/>
      </c>
    </row>
    <row r="195">
      <c r="A195" s="7" t="n"/>
      <c r="E195" s="8" t="n"/>
      <c r="F195" s="8" t="n"/>
      <c r="H195">
        <f>IF(AND(B195&lt;&gt;"",B195='Estado de cuenta'!$B$7),COUNTIF($B$2:B195,'Estado de cuenta'!$B$7),"")</f>
        <v/>
      </c>
    </row>
    <row r="196">
      <c r="A196" s="7" t="n"/>
      <c r="E196" s="8" t="n"/>
      <c r="F196" s="8" t="n"/>
      <c r="H196">
        <f>IF(AND(B196&lt;&gt;"",B196='Estado de cuenta'!$B$7),COUNTIF($B$2:B196,'Estado de cuenta'!$B$7),"")</f>
        <v/>
      </c>
    </row>
    <row r="197">
      <c r="A197" s="7" t="n"/>
      <c r="E197" s="8" t="n"/>
      <c r="F197" s="8" t="n"/>
      <c r="H197">
        <f>IF(AND(B197&lt;&gt;"",B197='Estado de cuenta'!$B$7),COUNTIF($B$2:B197,'Estado de cuenta'!$B$7),"")</f>
        <v/>
      </c>
    </row>
    <row r="198">
      <c r="A198" s="7" t="n"/>
      <c r="E198" s="8" t="n"/>
      <c r="F198" s="8" t="n"/>
      <c r="H198">
        <f>IF(AND(B198&lt;&gt;"",B198='Estado de cuenta'!$B$7),COUNTIF($B$2:B198,'Estado de cuenta'!$B$7),"")</f>
        <v/>
      </c>
    </row>
    <row r="199">
      <c r="A199" s="7" t="n"/>
      <c r="E199" s="8" t="n"/>
      <c r="F199" s="8" t="n"/>
      <c r="H199">
        <f>IF(AND(B199&lt;&gt;"",B199='Estado de cuenta'!$B$7),COUNTIF($B$2:B199,'Estado de cuenta'!$B$7),"")</f>
        <v/>
      </c>
    </row>
    <row r="200">
      <c r="A200" s="7" t="n"/>
      <c r="E200" s="8" t="n"/>
      <c r="F200" s="8" t="n"/>
      <c r="H200">
        <f>IF(AND(B200&lt;&gt;"",B200='Estado de cuenta'!$B$7),COUNTIF($B$2:B200,'Estado de cuenta'!$B$7),"")</f>
        <v/>
      </c>
    </row>
    <row r="201">
      <c r="A201" s="7" t="n"/>
      <c r="E201" s="8" t="n"/>
      <c r="F201" s="8" t="n"/>
      <c r="H201">
        <f>IF(AND(B201&lt;&gt;"",B201='Estado de cuenta'!$B$7),COUNTIF($B$2:B201,'Estado de cuenta'!$B$7),"")</f>
        <v/>
      </c>
    </row>
    <row r="202">
      <c r="A202" s="7" t="n"/>
      <c r="E202" s="8" t="n"/>
      <c r="F202" s="8" t="n"/>
      <c r="H202">
        <f>IF(AND(B202&lt;&gt;"",B202='Estado de cuenta'!$B$7),COUNTIF($B$2:B202,'Estado de cuenta'!$B$7),"")</f>
        <v/>
      </c>
    </row>
    <row r="203">
      <c r="A203" s="7" t="n"/>
      <c r="E203" s="8" t="n"/>
      <c r="F203" s="8" t="n"/>
      <c r="H203">
        <f>IF(AND(B203&lt;&gt;"",B203='Estado de cuenta'!$B$7),COUNTIF($B$2:B203,'Estado de cuenta'!$B$7),"")</f>
        <v/>
      </c>
    </row>
    <row r="204">
      <c r="A204" s="7" t="n"/>
      <c r="E204" s="8" t="n"/>
      <c r="F204" s="8" t="n"/>
      <c r="H204">
        <f>IF(AND(B204&lt;&gt;"",B204='Estado de cuenta'!$B$7),COUNTIF($B$2:B204,'Estado de cuenta'!$B$7),"")</f>
        <v/>
      </c>
    </row>
    <row r="205">
      <c r="A205" s="7" t="n"/>
      <c r="E205" s="8" t="n"/>
      <c r="F205" s="8" t="n"/>
      <c r="H205">
        <f>IF(AND(B205&lt;&gt;"",B205='Estado de cuenta'!$B$7),COUNTIF($B$2:B205,'Estado de cuenta'!$B$7),"")</f>
        <v/>
      </c>
    </row>
    <row r="206">
      <c r="A206" s="7" t="n"/>
      <c r="E206" s="8" t="n"/>
      <c r="F206" s="8" t="n"/>
      <c r="H206">
        <f>IF(AND(B206&lt;&gt;"",B206='Estado de cuenta'!$B$7),COUNTIF($B$2:B206,'Estado de cuenta'!$B$7),"")</f>
        <v/>
      </c>
    </row>
    <row r="207">
      <c r="A207" s="7" t="n"/>
      <c r="E207" s="8" t="n"/>
      <c r="F207" s="8" t="n"/>
      <c r="H207">
        <f>IF(AND(B207&lt;&gt;"",B207='Estado de cuenta'!$B$7),COUNTIF($B$2:B207,'Estado de cuenta'!$B$7),"")</f>
        <v/>
      </c>
    </row>
    <row r="208">
      <c r="A208" s="7" t="n"/>
      <c r="E208" s="8" t="n"/>
      <c r="F208" s="8" t="n"/>
      <c r="H208">
        <f>IF(AND(B208&lt;&gt;"",B208='Estado de cuenta'!$B$7),COUNTIF($B$2:B208,'Estado de cuenta'!$B$7),"")</f>
        <v/>
      </c>
    </row>
    <row r="209">
      <c r="A209" s="7" t="n"/>
      <c r="E209" s="8" t="n"/>
      <c r="F209" s="8" t="n"/>
      <c r="H209">
        <f>IF(AND(B209&lt;&gt;"",B209='Estado de cuenta'!$B$7),COUNTIF($B$2:B209,'Estado de cuenta'!$B$7),"")</f>
        <v/>
      </c>
    </row>
    <row r="210">
      <c r="A210" s="7" t="n"/>
      <c r="E210" s="8" t="n"/>
      <c r="F210" s="8" t="n"/>
      <c r="H210">
        <f>IF(AND(B210&lt;&gt;"",B210='Estado de cuenta'!$B$7),COUNTIF($B$2:B210,'Estado de cuenta'!$B$7),"")</f>
        <v/>
      </c>
    </row>
    <row r="211">
      <c r="A211" s="7" t="n"/>
      <c r="E211" s="8" t="n"/>
      <c r="F211" s="8" t="n"/>
      <c r="H211">
        <f>IF(AND(B211&lt;&gt;"",B211='Estado de cuenta'!$B$7),COUNTIF($B$2:B211,'Estado de cuenta'!$B$7),"")</f>
        <v/>
      </c>
    </row>
    <row r="212">
      <c r="A212" s="7" t="n"/>
      <c r="E212" s="8" t="n"/>
      <c r="F212" s="8" t="n"/>
      <c r="H212">
        <f>IF(AND(B212&lt;&gt;"",B212='Estado de cuenta'!$B$7),COUNTIF($B$2:B212,'Estado de cuenta'!$B$7),"")</f>
        <v/>
      </c>
    </row>
    <row r="213">
      <c r="A213" s="7" t="n"/>
      <c r="E213" s="8" t="n"/>
      <c r="F213" s="8" t="n"/>
      <c r="H213">
        <f>IF(AND(B213&lt;&gt;"",B213='Estado de cuenta'!$B$7),COUNTIF($B$2:B213,'Estado de cuenta'!$B$7),"")</f>
        <v/>
      </c>
    </row>
    <row r="214">
      <c r="A214" s="7" t="n"/>
      <c r="E214" s="8" t="n"/>
      <c r="F214" s="8" t="n"/>
      <c r="H214">
        <f>IF(AND(B214&lt;&gt;"",B214='Estado de cuenta'!$B$7),COUNTIF($B$2:B214,'Estado de cuenta'!$B$7),"")</f>
        <v/>
      </c>
    </row>
    <row r="215">
      <c r="A215" s="7" t="n"/>
      <c r="E215" s="8" t="n"/>
      <c r="F215" s="8" t="n"/>
      <c r="H215">
        <f>IF(AND(B215&lt;&gt;"",B215='Estado de cuenta'!$B$7),COUNTIF($B$2:B215,'Estado de cuenta'!$B$7),"")</f>
        <v/>
      </c>
    </row>
    <row r="216">
      <c r="A216" s="7" t="n"/>
      <c r="E216" s="8" t="n"/>
      <c r="F216" s="8" t="n"/>
      <c r="H216">
        <f>IF(AND(B216&lt;&gt;"",B216='Estado de cuenta'!$B$7),COUNTIF($B$2:B216,'Estado de cuenta'!$B$7),"")</f>
        <v/>
      </c>
    </row>
    <row r="217">
      <c r="A217" s="7" t="n"/>
      <c r="E217" s="8" t="n"/>
      <c r="F217" s="8" t="n"/>
      <c r="H217">
        <f>IF(AND(B217&lt;&gt;"",B217='Estado de cuenta'!$B$7),COUNTIF($B$2:B217,'Estado de cuenta'!$B$7),"")</f>
        <v/>
      </c>
    </row>
    <row r="218">
      <c r="A218" s="7" t="n"/>
      <c r="E218" s="8" t="n"/>
      <c r="F218" s="8" t="n"/>
      <c r="H218">
        <f>IF(AND(B218&lt;&gt;"",B218='Estado de cuenta'!$B$7),COUNTIF($B$2:B218,'Estado de cuenta'!$B$7),"")</f>
        <v/>
      </c>
    </row>
    <row r="219">
      <c r="A219" s="7" t="n"/>
      <c r="E219" s="8" t="n"/>
      <c r="F219" s="8" t="n"/>
      <c r="H219">
        <f>IF(AND(B219&lt;&gt;"",B219='Estado de cuenta'!$B$7),COUNTIF($B$2:B219,'Estado de cuenta'!$B$7),"")</f>
        <v/>
      </c>
    </row>
    <row r="220">
      <c r="A220" s="7" t="n"/>
      <c r="E220" s="8" t="n"/>
      <c r="F220" s="8" t="n"/>
      <c r="H220">
        <f>IF(AND(B220&lt;&gt;"",B220='Estado de cuenta'!$B$7),COUNTIF($B$2:B220,'Estado de cuenta'!$B$7),"")</f>
        <v/>
      </c>
    </row>
    <row r="221">
      <c r="A221" s="7" t="n"/>
      <c r="E221" s="8" t="n"/>
      <c r="F221" s="8" t="n"/>
      <c r="H221">
        <f>IF(AND(B221&lt;&gt;"",B221='Estado de cuenta'!$B$7),COUNTIF($B$2:B221,'Estado de cuenta'!$B$7),"")</f>
        <v/>
      </c>
    </row>
    <row r="222">
      <c r="A222" s="7" t="n"/>
      <c r="E222" s="8" t="n"/>
      <c r="F222" s="8" t="n"/>
      <c r="H222">
        <f>IF(AND(B222&lt;&gt;"",B222='Estado de cuenta'!$B$7),COUNTIF($B$2:B222,'Estado de cuenta'!$B$7),"")</f>
        <v/>
      </c>
    </row>
    <row r="223">
      <c r="A223" s="7" t="n"/>
      <c r="E223" s="8" t="n"/>
      <c r="F223" s="8" t="n"/>
      <c r="H223">
        <f>IF(AND(B223&lt;&gt;"",B223='Estado de cuenta'!$B$7),COUNTIF($B$2:B223,'Estado de cuenta'!$B$7),"")</f>
        <v/>
      </c>
    </row>
    <row r="224">
      <c r="A224" s="7" t="n"/>
      <c r="E224" s="8" t="n"/>
      <c r="F224" s="8" t="n"/>
      <c r="H224">
        <f>IF(AND(B224&lt;&gt;"",B224='Estado de cuenta'!$B$7),COUNTIF($B$2:B224,'Estado de cuenta'!$B$7),"")</f>
        <v/>
      </c>
    </row>
    <row r="225">
      <c r="A225" s="7" t="n"/>
      <c r="E225" s="8" t="n"/>
      <c r="F225" s="8" t="n"/>
      <c r="H225">
        <f>IF(AND(B225&lt;&gt;"",B225='Estado de cuenta'!$B$7),COUNTIF($B$2:B225,'Estado de cuenta'!$B$7),"")</f>
        <v/>
      </c>
    </row>
    <row r="226">
      <c r="A226" s="7" t="n"/>
      <c r="E226" s="8" t="n"/>
      <c r="F226" s="8" t="n"/>
      <c r="H226">
        <f>IF(AND(B226&lt;&gt;"",B226='Estado de cuenta'!$B$7),COUNTIF($B$2:B226,'Estado de cuenta'!$B$7),"")</f>
        <v/>
      </c>
    </row>
    <row r="227">
      <c r="A227" s="7" t="n"/>
      <c r="E227" s="8" t="n"/>
      <c r="F227" s="8" t="n"/>
      <c r="H227">
        <f>IF(AND(B227&lt;&gt;"",B227='Estado de cuenta'!$B$7),COUNTIF($B$2:B227,'Estado de cuenta'!$B$7),"")</f>
        <v/>
      </c>
    </row>
    <row r="228">
      <c r="A228" s="7" t="n"/>
      <c r="E228" s="8" t="n"/>
      <c r="F228" s="8" t="n"/>
      <c r="H228">
        <f>IF(AND(B228&lt;&gt;"",B228='Estado de cuenta'!$B$7),COUNTIF($B$2:B228,'Estado de cuenta'!$B$7),"")</f>
        <v/>
      </c>
    </row>
    <row r="229">
      <c r="A229" s="7" t="n"/>
      <c r="E229" s="8" t="n"/>
      <c r="F229" s="8" t="n"/>
      <c r="H229">
        <f>IF(AND(B229&lt;&gt;"",B229='Estado de cuenta'!$B$7),COUNTIF($B$2:B229,'Estado de cuenta'!$B$7),"")</f>
        <v/>
      </c>
    </row>
    <row r="230">
      <c r="A230" s="7" t="n"/>
      <c r="E230" s="8" t="n"/>
      <c r="F230" s="8" t="n"/>
      <c r="H230">
        <f>IF(AND(B230&lt;&gt;"",B230='Estado de cuenta'!$B$7),COUNTIF($B$2:B230,'Estado de cuenta'!$B$7),"")</f>
        <v/>
      </c>
    </row>
    <row r="231">
      <c r="A231" s="7" t="n"/>
      <c r="E231" s="8" t="n"/>
      <c r="F231" s="8" t="n"/>
      <c r="H231">
        <f>IF(AND(B231&lt;&gt;"",B231='Estado de cuenta'!$B$7),COUNTIF($B$2:B231,'Estado de cuenta'!$B$7),"")</f>
        <v/>
      </c>
    </row>
    <row r="232">
      <c r="A232" s="7" t="n"/>
      <c r="E232" s="8" t="n"/>
      <c r="F232" s="8" t="n"/>
      <c r="H232">
        <f>IF(AND(B232&lt;&gt;"",B232='Estado de cuenta'!$B$7),COUNTIF($B$2:B232,'Estado de cuenta'!$B$7),"")</f>
        <v/>
      </c>
    </row>
    <row r="233">
      <c r="A233" s="7" t="n"/>
      <c r="E233" s="8" t="n"/>
      <c r="F233" s="8" t="n"/>
      <c r="H233">
        <f>IF(AND(B233&lt;&gt;"",B233='Estado de cuenta'!$B$7),COUNTIF($B$2:B233,'Estado de cuenta'!$B$7),"")</f>
        <v/>
      </c>
    </row>
    <row r="234">
      <c r="A234" s="7" t="n"/>
      <c r="E234" s="8" t="n"/>
      <c r="F234" s="8" t="n"/>
      <c r="H234">
        <f>IF(AND(B234&lt;&gt;"",B234='Estado de cuenta'!$B$7),COUNTIF($B$2:B234,'Estado de cuenta'!$B$7),"")</f>
        <v/>
      </c>
    </row>
    <row r="235">
      <c r="A235" s="7" t="n"/>
      <c r="E235" s="8" t="n"/>
      <c r="F235" s="8" t="n"/>
      <c r="H235">
        <f>IF(AND(B235&lt;&gt;"",B235='Estado de cuenta'!$B$7),COUNTIF($B$2:B235,'Estado de cuenta'!$B$7),"")</f>
        <v/>
      </c>
    </row>
    <row r="236">
      <c r="A236" s="7" t="n"/>
      <c r="E236" s="8" t="n"/>
      <c r="F236" s="8" t="n"/>
      <c r="H236">
        <f>IF(AND(B236&lt;&gt;"",B236='Estado de cuenta'!$B$7),COUNTIF($B$2:B236,'Estado de cuenta'!$B$7),"")</f>
        <v/>
      </c>
    </row>
    <row r="237">
      <c r="A237" s="7" t="n"/>
      <c r="E237" s="8" t="n"/>
      <c r="F237" s="8" t="n"/>
      <c r="H237">
        <f>IF(AND(B237&lt;&gt;"",B237='Estado de cuenta'!$B$7),COUNTIF($B$2:B237,'Estado de cuenta'!$B$7),"")</f>
        <v/>
      </c>
    </row>
    <row r="238">
      <c r="A238" s="7" t="n"/>
      <c r="E238" s="8" t="n"/>
      <c r="F238" s="8" t="n"/>
      <c r="H238">
        <f>IF(AND(B238&lt;&gt;"",B238='Estado de cuenta'!$B$7),COUNTIF($B$2:B238,'Estado de cuenta'!$B$7),"")</f>
        <v/>
      </c>
    </row>
    <row r="239">
      <c r="A239" s="7" t="n"/>
      <c r="E239" s="8" t="n"/>
      <c r="F239" s="8" t="n"/>
      <c r="H239">
        <f>IF(AND(B239&lt;&gt;"",B239='Estado de cuenta'!$B$7),COUNTIF($B$2:B239,'Estado de cuenta'!$B$7),"")</f>
        <v/>
      </c>
    </row>
    <row r="240">
      <c r="A240" s="7" t="n"/>
      <c r="E240" s="8" t="n"/>
      <c r="F240" s="8" t="n"/>
      <c r="H240">
        <f>IF(AND(B240&lt;&gt;"",B240='Estado de cuenta'!$B$7),COUNTIF($B$2:B240,'Estado de cuenta'!$B$7),"")</f>
        <v/>
      </c>
    </row>
    <row r="241">
      <c r="A241" s="7" t="n"/>
      <c r="E241" s="8" t="n"/>
      <c r="F241" s="8" t="n"/>
      <c r="H241">
        <f>IF(AND(B241&lt;&gt;"",B241='Estado de cuenta'!$B$7),COUNTIF($B$2:B241,'Estado de cuenta'!$B$7),"")</f>
        <v/>
      </c>
    </row>
    <row r="242">
      <c r="A242" s="7" t="n"/>
      <c r="E242" s="8" t="n"/>
      <c r="F242" s="8" t="n"/>
      <c r="H242">
        <f>IF(AND(B242&lt;&gt;"",B242='Estado de cuenta'!$B$7),COUNTIF($B$2:B242,'Estado de cuenta'!$B$7),"")</f>
        <v/>
      </c>
    </row>
    <row r="243">
      <c r="A243" s="7" t="n"/>
      <c r="E243" s="8" t="n"/>
      <c r="F243" s="8" t="n"/>
      <c r="H243">
        <f>IF(AND(B243&lt;&gt;"",B243='Estado de cuenta'!$B$7),COUNTIF($B$2:B243,'Estado de cuenta'!$B$7),"")</f>
        <v/>
      </c>
    </row>
    <row r="244">
      <c r="A244" s="7" t="n"/>
      <c r="E244" s="8" t="n"/>
      <c r="F244" s="8" t="n"/>
      <c r="H244">
        <f>IF(AND(B244&lt;&gt;"",B244='Estado de cuenta'!$B$7),COUNTIF($B$2:B244,'Estado de cuenta'!$B$7),"")</f>
        <v/>
      </c>
    </row>
    <row r="245">
      <c r="A245" s="7" t="n"/>
      <c r="E245" s="8" t="n"/>
      <c r="F245" s="8" t="n"/>
      <c r="H245">
        <f>IF(AND(B245&lt;&gt;"",B245='Estado de cuenta'!$B$7),COUNTIF($B$2:B245,'Estado de cuenta'!$B$7),"")</f>
        <v/>
      </c>
    </row>
    <row r="246">
      <c r="A246" s="7" t="n"/>
      <c r="E246" s="8" t="n"/>
      <c r="F246" s="8" t="n"/>
      <c r="H246">
        <f>IF(AND(B246&lt;&gt;"",B246='Estado de cuenta'!$B$7),COUNTIF($B$2:B246,'Estado de cuenta'!$B$7),"")</f>
        <v/>
      </c>
    </row>
    <row r="247">
      <c r="A247" s="7" t="n"/>
      <c r="E247" s="8" t="n"/>
      <c r="F247" s="8" t="n"/>
      <c r="H247">
        <f>IF(AND(B247&lt;&gt;"",B247='Estado de cuenta'!$B$7),COUNTIF($B$2:B247,'Estado de cuenta'!$B$7),"")</f>
        <v/>
      </c>
    </row>
    <row r="248">
      <c r="A248" s="7" t="n"/>
      <c r="E248" s="8" t="n"/>
      <c r="F248" s="8" t="n"/>
      <c r="H248">
        <f>IF(AND(B248&lt;&gt;"",B248='Estado de cuenta'!$B$7),COUNTIF($B$2:B248,'Estado de cuenta'!$B$7),"")</f>
        <v/>
      </c>
    </row>
    <row r="249">
      <c r="A249" s="7" t="n"/>
      <c r="E249" s="8" t="n"/>
      <c r="F249" s="8" t="n"/>
      <c r="H249">
        <f>IF(AND(B249&lt;&gt;"",B249='Estado de cuenta'!$B$7),COUNTIF($B$2:B249,'Estado de cuenta'!$B$7),"")</f>
        <v/>
      </c>
    </row>
    <row r="250">
      <c r="A250" s="7" t="n"/>
      <c r="E250" s="8" t="n"/>
      <c r="F250" s="8" t="n"/>
      <c r="H250">
        <f>IF(AND(B250&lt;&gt;"",B250='Estado de cuenta'!$B$7),COUNTIF($B$2:B250,'Estado de cuenta'!$B$7),"")</f>
        <v/>
      </c>
    </row>
    <row r="251">
      <c r="A251" s="7" t="n"/>
      <c r="E251" s="8" t="n"/>
      <c r="F251" s="8" t="n"/>
      <c r="H251">
        <f>IF(AND(B251&lt;&gt;"",B251='Estado de cuenta'!$B$7),COUNTIF($B$2:B251,'Estado de cuenta'!$B$7),"")</f>
        <v/>
      </c>
    </row>
    <row r="252">
      <c r="A252" s="7" t="n"/>
      <c r="E252" s="8" t="n"/>
      <c r="F252" s="8" t="n"/>
      <c r="H252">
        <f>IF(AND(B252&lt;&gt;"",B252='Estado de cuenta'!$B$7),COUNTIF($B$2:B252,'Estado de cuenta'!$B$7),"")</f>
        <v/>
      </c>
    </row>
    <row r="253">
      <c r="A253" s="7" t="n"/>
      <c r="E253" s="8" t="n"/>
      <c r="F253" s="8" t="n"/>
      <c r="H253">
        <f>IF(AND(B253&lt;&gt;"",B253='Estado de cuenta'!$B$7),COUNTIF($B$2:B253,'Estado de cuenta'!$B$7),"")</f>
        <v/>
      </c>
    </row>
    <row r="254">
      <c r="A254" s="7" t="n"/>
      <c r="E254" s="8" t="n"/>
      <c r="F254" s="8" t="n"/>
      <c r="H254">
        <f>IF(AND(B254&lt;&gt;"",B254='Estado de cuenta'!$B$7),COUNTIF($B$2:B254,'Estado de cuenta'!$B$7),"")</f>
        <v/>
      </c>
    </row>
    <row r="255">
      <c r="A255" s="7" t="n"/>
      <c r="E255" s="8" t="n"/>
      <c r="F255" s="8" t="n"/>
      <c r="H255">
        <f>IF(AND(B255&lt;&gt;"",B255='Estado de cuenta'!$B$7),COUNTIF($B$2:B255,'Estado de cuenta'!$B$7),"")</f>
        <v/>
      </c>
    </row>
    <row r="256">
      <c r="A256" s="7" t="n"/>
      <c r="E256" s="8" t="n"/>
      <c r="F256" s="8" t="n"/>
      <c r="H256">
        <f>IF(AND(B256&lt;&gt;"",B256='Estado de cuenta'!$B$7),COUNTIF($B$2:B256,'Estado de cuenta'!$B$7),"")</f>
        <v/>
      </c>
    </row>
    <row r="257">
      <c r="A257" s="7" t="n"/>
      <c r="E257" s="8" t="n"/>
      <c r="F257" s="8" t="n"/>
      <c r="H257">
        <f>IF(AND(B257&lt;&gt;"",B257='Estado de cuenta'!$B$7),COUNTIF($B$2:B257,'Estado de cuenta'!$B$7),"")</f>
        <v/>
      </c>
    </row>
    <row r="258">
      <c r="A258" s="7" t="n"/>
      <c r="E258" s="8" t="n"/>
      <c r="F258" s="8" t="n"/>
      <c r="H258">
        <f>IF(AND(B258&lt;&gt;"",B258='Estado de cuenta'!$B$7),COUNTIF($B$2:B258,'Estado de cuenta'!$B$7),"")</f>
        <v/>
      </c>
    </row>
    <row r="259">
      <c r="A259" s="7" t="n"/>
      <c r="E259" s="8" t="n"/>
      <c r="F259" s="8" t="n"/>
      <c r="H259">
        <f>IF(AND(B259&lt;&gt;"",B259='Estado de cuenta'!$B$7),COUNTIF($B$2:B259,'Estado de cuenta'!$B$7),"")</f>
        <v/>
      </c>
    </row>
    <row r="260">
      <c r="A260" s="7" t="n"/>
      <c r="E260" s="8" t="n"/>
      <c r="F260" s="8" t="n"/>
      <c r="H260">
        <f>IF(AND(B260&lt;&gt;"",B260='Estado de cuenta'!$B$7),COUNTIF($B$2:B260,'Estado de cuenta'!$B$7),"")</f>
        <v/>
      </c>
    </row>
    <row r="261">
      <c r="A261" s="7" t="n"/>
      <c r="E261" s="8" t="n"/>
      <c r="F261" s="8" t="n"/>
      <c r="H261">
        <f>IF(AND(B261&lt;&gt;"",B261='Estado de cuenta'!$B$7),COUNTIF($B$2:B261,'Estado de cuenta'!$B$7),"")</f>
        <v/>
      </c>
    </row>
    <row r="262">
      <c r="A262" s="7" t="n"/>
      <c r="E262" s="8" t="n"/>
      <c r="F262" s="8" t="n"/>
      <c r="H262">
        <f>IF(AND(B262&lt;&gt;"",B262='Estado de cuenta'!$B$7),COUNTIF($B$2:B262,'Estado de cuenta'!$B$7),"")</f>
        <v/>
      </c>
    </row>
    <row r="263">
      <c r="A263" s="7" t="n"/>
      <c r="E263" s="8" t="n"/>
      <c r="F263" s="8" t="n"/>
      <c r="H263">
        <f>IF(AND(B263&lt;&gt;"",B263='Estado de cuenta'!$B$7),COUNTIF($B$2:B263,'Estado de cuenta'!$B$7),"")</f>
        <v/>
      </c>
    </row>
    <row r="264">
      <c r="A264" s="7" t="n"/>
      <c r="E264" s="8" t="n"/>
      <c r="F264" s="8" t="n"/>
      <c r="H264">
        <f>IF(AND(B264&lt;&gt;"",B264='Estado de cuenta'!$B$7),COUNTIF($B$2:B264,'Estado de cuenta'!$B$7),"")</f>
        <v/>
      </c>
    </row>
    <row r="265">
      <c r="A265" s="7" t="n"/>
      <c r="E265" s="8" t="n"/>
      <c r="F265" s="8" t="n"/>
      <c r="H265">
        <f>IF(AND(B265&lt;&gt;"",B265='Estado de cuenta'!$B$7),COUNTIF($B$2:B265,'Estado de cuenta'!$B$7),"")</f>
        <v/>
      </c>
    </row>
    <row r="266">
      <c r="A266" s="7" t="n"/>
      <c r="E266" s="8" t="n"/>
      <c r="F266" s="8" t="n"/>
      <c r="H266">
        <f>IF(AND(B266&lt;&gt;"",B266='Estado de cuenta'!$B$7),COUNTIF($B$2:B266,'Estado de cuenta'!$B$7),"")</f>
        <v/>
      </c>
    </row>
    <row r="267">
      <c r="A267" s="7" t="n"/>
      <c r="E267" s="8" t="n"/>
      <c r="F267" s="8" t="n"/>
      <c r="H267">
        <f>IF(AND(B267&lt;&gt;"",B267='Estado de cuenta'!$B$7),COUNTIF($B$2:B267,'Estado de cuenta'!$B$7),"")</f>
        <v/>
      </c>
    </row>
    <row r="268">
      <c r="A268" s="7" t="n"/>
      <c r="E268" s="8" t="n"/>
      <c r="F268" s="8" t="n"/>
      <c r="H268">
        <f>IF(AND(B268&lt;&gt;"",B268='Estado de cuenta'!$B$7),COUNTIF($B$2:B268,'Estado de cuenta'!$B$7),"")</f>
        <v/>
      </c>
    </row>
    <row r="269">
      <c r="A269" s="7" t="n"/>
      <c r="E269" s="8" t="n"/>
      <c r="F269" s="8" t="n"/>
      <c r="H269">
        <f>IF(AND(B269&lt;&gt;"",B269='Estado de cuenta'!$B$7),COUNTIF($B$2:B269,'Estado de cuenta'!$B$7),"")</f>
        <v/>
      </c>
    </row>
    <row r="270">
      <c r="A270" s="7" t="n"/>
      <c r="E270" s="8" t="n"/>
      <c r="F270" s="8" t="n"/>
      <c r="H270">
        <f>IF(AND(B270&lt;&gt;"",B270='Estado de cuenta'!$B$7),COUNTIF($B$2:B270,'Estado de cuenta'!$B$7),"")</f>
        <v/>
      </c>
    </row>
    <row r="271">
      <c r="A271" s="7" t="n"/>
      <c r="E271" s="8" t="n"/>
      <c r="F271" s="8" t="n"/>
      <c r="H271">
        <f>IF(AND(B271&lt;&gt;"",B271='Estado de cuenta'!$B$7),COUNTIF($B$2:B271,'Estado de cuenta'!$B$7),"")</f>
        <v/>
      </c>
    </row>
    <row r="272">
      <c r="A272" s="7" t="n"/>
      <c r="E272" s="8" t="n"/>
      <c r="F272" s="8" t="n"/>
      <c r="H272">
        <f>IF(AND(B272&lt;&gt;"",B272='Estado de cuenta'!$B$7),COUNTIF($B$2:B272,'Estado de cuenta'!$B$7),"")</f>
        <v/>
      </c>
    </row>
    <row r="273">
      <c r="A273" s="7" t="n"/>
      <c r="E273" s="8" t="n"/>
      <c r="F273" s="8" t="n"/>
      <c r="H273">
        <f>IF(AND(B273&lt;&gt;"",B273='Estado de cuenta'!$B$7),COUNTIF($B$2:B273,'Estado de cuenta'!$B$7),"")</f>
        <v/>
      </c>
    </row>
    <row r="274">
      <c r="A274" s="7" t="n"/>
      <c r="E274" s="8" t="n"/>
      <c r="F274" s="8" t="n"/>
      <c r="H274">
        <f>IF(AND(B274&lt;&gt;"",B274='Estado de cuenta'!$B$7),COUNTIF($B$2:B274,'Estado de cuenta'!$B$7),"")</f>
        <v/>
      </c>
    </row>
    <row r="275">
      <c r="A275" s="7" t="n"/>
      <c r="E275" s="8" t="n"/>
      <c r="F275" s="8" t="n"/>
      <c r="H275">
        <f>IF(AND(B275&lt;&gt;"",B275='Estado de cuenta'!$B$7),COUNTIF($B$2:B275,'Estado de cuenta'!$B$7),"")</f>
        <v/>
      </c>
    </row>
    <row r="276">
      <c r="A276" s="7" t="n"/>
      <c r="E276" s="8" t="n"/>
      <c r="F276" s="8" t="n"/>
      <c r="H276">
        <f>IF(AND(B276&lt;&gt;"",B276='Estado de cuenta'!$B$7),COUNTIF($B$2:B276,'Estado de cuenta'!$B$7),"")</f>
        <v/>
      </c>
    </row>
    <row r="277">
      <c r="A277" s="7" t="n"/>
      <c r="E277" s="8" t="n"/>
      <c r="F277" s="8" t="n"/>
      <c r="H277">
        <f>IF(AND(B277&lt;&gt;"",B277='Estado de cuenta'!$B$7),COUNTIF($B$2:B277,'Estado de cuenta'!$B$7),"")</f>
        <v/>
      </c>
    </row>
    <row r="278">
      <c r="A278" s="7" t="n"/>
      <c r="E278" s="8" t="n"/>
      <c r="F278" s="8" t="n"/>
      <c r="H278">
        <f>IF(AND(B278&lt;&gt;"",B278='Estado de cuenta'!$B$7),COUNTIF($B$2:B278,'Estado de cuenta'!$B$7),"")</f>
        <v/>
      </c>
    </row>
    <row r="279">
      <c r="A279" s="7" t="n"/>
      <c r="E279" s="8" t="n"/>
      <c r="F279" s="8" t="n"/>
      <c r="H279">
        <f>IF(AND(B279&lt;&gt;"",B279='Estado de cuenta'!$B$7),COUNTIF($B$2:B279,'Estado de cuenta'!$B$7),"")</f>
        <v/>
      </c>
    </row>
    <row r="280">
      <c r="A280" s="7" t="n"/>
      <c r="E280" s="8" t="n"/>
      <c r="F280" s="8" t="n"/>
      <c r="H280">
        <f>IF(AND(B280&lt;&gt;"",B280='Estado de cuenta'!$B$7),COUNTIF($B$2:B280,'Estado de cuenta'!$B$7),"")</f>
        <v/>
      </c>
    </row>
    <row r="281">
      <c r="A281" s="7" t="n"/>
      <c r="E281" s="8" t="n"/>
      <c r="F281" s="8" t="n"/>
      <c r="H281">
        <f>IF(AND(B281&lt;&gt;"",B281='Estado de cuenta'!$B$7),COUNTIF($B$2:B281,'Estado de cuenta'!$B$7),"")</f>
        <v/>
      </c>
    </row>
    <row r="282">
      <c r="A282" s="7" t="n"/>
      <c r="E282" s="8" t="n"/>
      <c r="F282" s="8" t="n"/>
      <c r="H282">
        <f>IF(AND(B282&lt;&gt;"",B282='Estado de cuenta'!$B$7),COUNTIF($B$2:B282,'Estado de cuenta'!$B$7),"")</f>
        <v/>
      </c>
    </row>
    <row r="283">
      <c r="A283" s="7" t="n"/>
      <c r="E283" s="8" t="n"/>
      <c r="F283" s="8" t="n"/>
      <c r="H283">
        <f>IF(AND(B283&lt;&gt;"",B283='Estado de cuenta'!$B$7),COUNTIF($B$2:B283,'Estado de cuenta'!$B$7),"")</f>
        <v/>
      </c>
    </row>
    <row r="284">
      <c r="A284" s="7" t="n"/>
      <c r="E284" s="8" t="n"/>
      <c r="F284" s="8" t="n"/>
      <c r="H284">
        <f>IF(AND(B284&lt;&gt;"",B284='Estado de cuenta'!$B$7),COUNTIF($B$2:B284,'Estado de cuenta'!$B$7),"")</f>
        <v/>
      </c>
    </row>
    <row r="285">
      <c r="A285" s="7" t="n"/>
      <c r="E285" s="8" t="n"/>
      <c r="F285" s="8" t="n"/>
      <c r="H285">
        <f>IF(AND(B285&lt;&gt;"",B285='Estado de cuenta'!$B$7),COUNTIF($B$2:B285,'Estado de cuenta'!$B$7),"")</f>
        <v/>
      </c>
    </row>
    <row r="286">
      <c r="A286" s="7" t="n"/>
      <c r="E286" s="8" t="n"/>
      <c r="F286" s="8" t="n"/>
      <c r="H286">
        <f>IF(AND(B286&lt;&gt;"",B286='Estado de cuenta'!$B$7),COUNTIF($B$2:B286,'Estado de cuenta'!$B$7),"")</f>
        <v/>
      </c>
    </row>
    <row r="287">
      <c r="A287" s="7" t="n"/>
      <c r="E287" s="8" t="n"/>
      <c r="F287" s="8" t="n"/>
      <c r="H287">
        <f>IF(AND(B287&lt;&gt;"",B287='Estado de cuenta'!$B$7),COUNTIF($B$2:B287,'Estado de cuenta'!$B$7),"")</f>
        <v/>
      </c>
    </row>
    <row r="288">
      <c r="A288" s="7" t="n"/>
      <c r="E288" s="8" t="n"/>
      <c r="F288" s="8" t="n"/>
      <c r="H288">
        <f>IF(AND(B288&lt;&gt;"",B288='Estado de cuenta'!$B$7),COUNTIF($B$2:B288,'Estado de cuenta'!$B$7),"")</f>
        <v/>
      </c>
    </row>
    <row r="289">
      <c r="A289" s="7" t="n"/>
      <c r="E289" s="8" t="n"/>
      <c r="F289" s="8" t="n"/>
      <c r="H289">
        <f>IF(AND(B289&lt;&gt;"",B289='Estado de cuenta'!$B$7),COUNTIF($B$2:B289,'Estado de cuenta'!$B$7),"")</f>
        <v/>
      </c>
    </row>
    <row r="290">
      <c r="A290" s="7" t="n"/>
      <c r="E290" s="8" t="n"/>
      <c r="F290" s="8" t="n"/>
      <c r="H290">
        <f>IF(AND(B290&lt;&gt;"",B290='Estado de cuenta'!$B$7),COUNTIF($B$2:B290,'Estado de cuenta'!$B$7),"")</f>
        <v/>
      </c>
    </row>
    <row r="291">
      <c r="A291" s="7" t="n"/>
      <c r="E291" s="8" t="n"/>
      <c r="F291" s="8" t="n"/>
      <c r="H291">
        <f>IF(AND(B291&lt;&gt;"",B291='Estado de cuenta'!$B$7),COUNTIF($B$2:B291,'Estado de cuenta'!$B$7),"")</f>
        <v/>
      </c>
    </row>
    <row r="292">
      <c r="A292" s="7" t="n"/>
      <c r="E292" s="8" t="n"/>
      <c r="F292" s="8" t="n"/>
      <c r="H292">
        <f>IF(AND(B292&lt;&gt;"",B292='Estado de cuenta'!$B$7),COUNTIF($B$2:B292,'Estado de cuenta'!$B$7),"")</f>
        <v/>
      </c>
    </row>
    <row r="293">
      <c r="A293" s="7" t="n"/>
      <c r="E293" s="8" t="n"/>
      <c r="F293" s="8" t="n"/>
      <c r="H293">
        <f>IF(AND(B293&lt;&gt;"",B293='Estado de cuenta'!$B$7),COUNTIF($B$2:B293,'Estado de cuenta'!$B$7),"")</f>
        <v/>
      </c>
    </row>
    <row r="294">
      <c r="A294" s="7" t="n"/>
      <c r="E294" s="8" t="n"/>
      <c r="F294" s="8" t="n"/>
      <c r="H294">
        <f>IF(AND(B294&lt;&gt;"",B294='Estado de cuenta'!$B$7),COUNTIF($B$2:B294,'Estado de cuenta'!$B$7),"")</f>
        <v/>
      </c>
    </row>
    <row r="295">
      <c r="A295" s="7" t="n"/>
      <c r="E295" s="8" t="n"/>
      <c r="F295" s="8" t="n"/>
      <c r="H295">
        <f>IF(AND(B295&lt;&gt;"",B295='Estado de cuenta'!$B$7),COUNTIF($B$2:B295,'Estado de cuenta'!$B$7),"")</f>
        <v/>
      </c>
    </row>
    <row r="296">
      <c r="A296" s="7" t="n"/>
      <c r="E296" s="8" t="n"/>
      <c r="F296" s="8" t="n"/>
      <c r="H296">
        <f>IF(AND(B296&lt;&gt;"",B296='Estado de cuenta'!$B$7),COUNTIF($B$2:B296,'Estado de cuenta'!$B$7),"")</f>
        <v/>
      </c>
    </row>
    <row r="297">
      <c r="A297" s="7" t="n"/>
      <c r="E297" s="8" t="n"/>
      <c r="F297" s="8" t="n"/>
      <c r="H297">
        <f>IF(AND(B297&lt;&gt;"",B297='Estado de cuenta'!$B$7),COUNTIF($B$2:B297,'Estado de cuenta'!$B$7),"")</f>
        <v/>
      </c>
    </row>
    <row r="298">
      <c r="A298" s="7" t="n"/>
      <c r="E298" s="8" t="n"/>
      <c r="F298" s="8" t="n"/>
      <c r="H298">
        <f>IF(AND(B298&lt;&gt;"",B298='Estado de cuenta'!$B$7),COUNTIF($B$2:B298,'Estado de cuenta'!$B$7),"")</f>
        <v/>
      </c>
    </row>
    <row r="299">
      <c r="A299" s="7" t="n"/>
      <c r="E299" s="8" t="n"/>
      <c r="F299" s="8" t="n"/>
      <c r="H299">
        <f>IF(AND(B299&lt;&gt;"",B299='Estado de cuenta'!$B$7),COUNTIF($B$2:B299,'Estado de cuenta'!$B$7),"")</f>
        <v/>
      </c>
    </row>
    <row r="300">
      <c r="A300" s="7" t="n"/>
      <c r="E300" s="8" t="n"/>
      <c r="F300" s="8" t="n"/>
      <c r="H300">
        <f>IF(AND(B300&lt;&gt;"",B300='Estado de cuenta'!$B$7),COUNTIF($B$2:B300,'Estado de cuenta'!$B$7),"")</f>
        <v/>
      </c>
    </row>
    <row r="301">
      <c r="A301" s="7" t="n"/>
      <c r="E301" s="8" t="n"/>
      <c r="F301" s="8" t="n"/>
      <c r="H301">
        <f>IF(AND(B301&lt;&gt;"",B301='Estado de cuenta'!$B$7),COUNTIF($B$2:B301,'Estado de cuenta'!$B$7),"")</f>
        <v/>
      </c>
    </row>
    <row r="302">
      <c r="A302" s="7" t="n"/>
      <c r="E302" s="8" t="n"/>
      <c r="F302" s="8" t="n"/>
      <c r="H302">
        <f>IF(AND(B302&lt;&gt;"",B302='Estado de cuenta'!$B$7),COUNTIF($B$2:B302,'Estado de cuenta'!$B$7),"")</f>
        <v/>
      </c>
    </row>
    <row r="303">
      <c r="A303" s="7" t="n"/>
      <c r="E303" s="8" t="n"/>
      <c r="F303" s="8" t="n"/>
      <c r="H303">
        <f>IF(AND(B303&lt;&gt;"",B303='Estado de cuenta'!$B$7),COUNTIF($B$2:B303,'Estado de cuenta'!$B$7),"")</f>
        <v/>
      </c>
    </row>
    <row r="304">
      <c r="A304" s="7" t="n"/>
      <c r="E304" s="8" t="n"/>
      <c r="F304" s="8" t="n"/>
      <c r="H304">
        <f>IF(AND(B304&lt;&gt;"",B304='Estado de cuenta'!$B$7),COUNTIF($B$2:B304,'Estado de cuenta'!$B$7),"")</f>
        <v/>
      </c>
    </row>
    <row r="305">
      <c r="A305" s="7" t="n"/>
      <c r="E305" s="8" t="n"/>
      <c r="F305" s="8" t="n"/>
      <c r="H305">
        <f>IF(AND(B305&lt;&gt;"",B305='Estado de cuenta'!$B$7),COUNTIF($B$2:B305,'Estado de cuenta'!$B$7),"")</f>
        <v/>
      </c>
    </row>
    <row r="306">
      <c r="A306" s="7" t="n"/>
      <c r="E306" s="8" t="n"/>
      <c r="F306" s="8" t="n"/>
      <c r="H306">
        <f>IF(AND(B306&lt;&gt;"",B306='Estado de cuenta'!$B$7),COUNTIF($B$2:B306,'Estado de cuenta'!$B$7),"")</f>
        <v/>
      </c>
    </row>
    <row r="307">
      <c r="A307" s="7" t="n"/>
      <c r="E307" s="8" t="n"/>
      <c r="F307" s="8" t="n"/>
      <c r="H307">
        <f>IF(AND(B307&lt;&gt;"",B307='Estado de cuenta'!$B$7),COUNTIF($B$2:B307,'Estado de cuenta'!$B$7),"")</f>
        <v/>
      </c>
    </row>
    <row r="308">
      <c r="A308" s="7" t="n"/>
      <c r="E308" s="8" t="n"/>
      <c r="F308" s="8" t="n"/>
      <c r="H308">
        <f>IF(AND(B308&lt;&gt;"",B308='Estado de cuenta'!$B$7),COUNTIF($B$2:B308,'Estado de cuenta'!$B$7),"")</f>
        <v/>
      </c>
    </row>
    <row r="309">
      <c r="A309" s="7" t="n"/>
      <c r="E309" s="8" t="n"/>
      <c r="F309" s="8" t="n"/>
      <c r="H309">
        <f>IF(AND(B309&lt;&gt;"",B309='Estado de cuenta'!$B$7),COUNTIF($B$2:B309,'Estado de cuenta'!$B$7),"")</f>
        <v/>
      </c>
    </row>
    <row r="310">
      <c r="A310" s="7" t="n"/>
      <c r="E310" s="8" t="n"/>
      <c r="F310" s="8" t="n"/>
      <c r="H310">
        <f>IF(AND(B310&lt;&gt;"",B310='Estado de cuenta'!$B$7),COUNTIF($B$2:B310,'Estado de cuenta'!$B$7),"")</f>
        <v/>
      </c>
    </row>
    <row r="311">
      <c r="A311" s="7" t="n"/>
      <c r="E311" s="8" t="n"/>
      <c r="F311" s="8" t="n"/>
      <c r="H311">
        <f>IF(AND(B311&lt;&gt;"",B311='Estado de cuenta'!$B$7),COUNTIF($B$2:B311,'Estado de cuenta'!$B$7),"")</f>
        <v/>
      </c>
    </row>
    <row r="312">
      <c r="A312" s="7" t="n"/>
      <c r="E312" s="8" t="n"/>
      <c r="F312" s="8" t="n"/>
      <c r="H312">
        <f>IF(AND(B312&lt;&gt;"",B312='Estado de cuenta'!$B$7),COUNTIF($B$2:B312,'Estado de cuenta'!$B$7),"")</f>
        <v/>
      </c>
    </row>
    <row r="313">
      <c r="A313" s="7" t="n"/>
      <c r="E313" s="8" t="n"/>
      <c r="F313" s="8" t="n"/>
      <c r="H313">
        <f>IF(AND(B313&lt;&gt;"",B313='Estado de cuenta'!$B$7),COUNTIF($B$2:B313,'Estado de cuenta'!$B$7),"")</f>
        <v/>
      </c>
    </row>
    <row r="314">
      <c r="A314" s="7" t="n"/>
      <c r="E314" s="8" t="n"/>
      <c r="F314" s="8" t="n"/>
      <c r="H314">
        <f>IF(AND(B314&lt;&gt;"",B314='Estado de cuenta'!$B$7),COUNTIF($B$2:B314,'Estado de cuenta'!$B$7),"")</f>
        <v/>
      </c>
    </row>
    <row r="315">
      <c r="A315" s="7" t="n"/>
      <c r="E315" s="8" t="n"/>
      <c r="F315" s="8" t="n"/>
      <c r="H315">
        <f>IF(AND(B315&lt;&gt;"",B315='Estado de cuenta'!$B$7),COUNTIF($B$2:B315,'Estado de cuenta'!$B$7),"")</f>
        <v/>
      </c>
    </row>
    <row r="316">
      <c r="A316" s="7" t="n"/>
      <c r="E316" s="8" t="n"/>
      <c r="F316" s="8" t="n"/>
      <c r="H316">
        <f>IF(AND(B316&lt;&gt;"",B316='Estado de cuenta'!$B$7),COUNTIF($B$2:B316,'Estado de cuenta'!$B$7),"")</f>
        <v/>
      </c>
    </row>
    <row r="317">
      <c r="A317" s="7" t="n"/>
      <c r="E317" s="8" t="n"/>
      <c r="F317" s="8" t="n"/>
      <c r="H317">
        <f>IF(AND(B317&lt;&gt;"",B317='Estado de cuenta'!$B$7),COUNTIF($B$2:B317,'Estado de cuenta'!$B$7),"")</f>
        <v/>
      </c>
    </row>
    <row r="318">
      <c r="A318" s="7" t="n"/>
      <c r="E318" s="8" t="n"/>
      <c r="F318" s="8" t="n"/>
      <c r="H318">
        <f>IF(AND(B318&lt;&gt;"",B318='Estado de cuenta'!$B$7),COUNTIF($B$2:B318,'Estado de cuenta'!$B$7),"")</f>
        <v/>
      </c>
    </row>
    <row r="319">
      <c r="A319" s="7" t="n"/>
      <c r="E319" s="8" t="n"/>
      <c r="F319" s="8" t="n"/>
      <c r="H319">
        <f>IF(AND(B319&lt;&gt;"",B319='Estado de cuenta'!$B$7),COUNTIF($B$2:B319,'Estado de cuenta'!$B$7),"")</f>
        <v/>
      </c>
    </row>
    <row r="320">
      <c r="A320" s="7" t="n"/>
      <c r="E320" s="8" t="n"/>
      <c r="F320" s="8" t="n"/>
      <c r="H320">
        <f>IF(AND(B320&lt;&gt;"",B320='Estado de cuenta'!$B$7),COUNTIF($B$2:B320,'Estado de cuenta'!$B$7),"")</f>
        <v/>
      </c>
    </row>
    <row r="321">
      <c r="A321" s="7" t="n"/>
      <c r="E321" s="8" t="n"/>
      <c r="F321" s="8" t="n"/>
      <c r="H321">
        <f>IF(AND(B321&lt;&gt;"",B321='Estado de cuenta'!$B$7),COUNTIF($B$2:B321,'Estado de cuenta'!$B$7),"")</f>
        <v/>
      </c>
    </row>
    <row r="322">
      <c r="A322" s="7" t="n"/>
      <c r="E322" s="8" t="n"/>
      <c r="F322" s="8" t="n"/>
      <c r="H322">
        <f>IF(AND(B322&lt;&gt;"",B322='Estado de cuenta'!$B$7),COUNTIF($B$2:B322,'Estado de cuenta'!$B$7),"")</f>
        <v/>
      </c>
    </row>
    <row r="323">
      <c r="A323" s="7" t="n"/>
      <c r="E323" s="8" t="n"/>
      <c r="F323" s="8" t="n"/>
      <c r="H323">
        <f>IF(AND(B323&lt;&gt;"",B323='Estado de cuenta'!$B$7),COUNTIF($B$2:B323,'Estado de cuenta'!$B$7),"")</f>
        <v/>
      </c>
    </row>
    <row r="324">
      <c r="A324" s="7" t="n"/>
      <c r="E324" s="8" t="n"/>
      <c r="F324" s="8" t="n"/>
      <c r="H324">
        <f>IF(AND(B324&lt;&gt;"",B324='Estado de cuenta'!$B$7),COUNTIF($B$2:B324,'Estado de cuenta'!$B$7),"")</f>
        <v/>
      </c>
    </row>
    <row r="325">
      <c r="A325" s="7" t="n"/>
      <c r="E325" s="8" t="n"/>
      <c r="F325" s="8" t="n"/>
      <c r="H325">
        <f>IF(AND(B325&lt;&gt;"",B325='Estado de cuenta'!$B$7),COUNTIF($B$2:B325,'Estado de cuenta'!$B$7),"")</f>
        <v/>
      </c>
    </row>
    <row r="326">
      <c r="A326" s="7" t="n"/>
      <c r="E326" s="8" t="n"/>
      <c r="F326" s="8" t="n"/>
      <c r="H326">
        <f>IF(AND(B326&lt;&gt;"",B326='Estado de cuenta'!$B$7),COUNTIF($B$2:B326,'Estado de cuenta'!$B$7),"")</f>
        <v/>
      </c>
    </row>
    <row r="327">
      <c r="A327" s="7" t="n"/>
      <c r="E327" s="8" t="n"/>
      <c r="F327" s="8" t="n"/>
      <c r="H327">
        <f>IF(AND(B327&lt;&gt;"",B327='Estado de cuenta'!$B$7),COUNTIF($B$2:B327,'Estado de cuenta'!$B$7),"")</f>
        <v/>
      </c>
    </row>
    <row r="328">
      <c r="A328" s="7" t="n"/>
      <c r="E328" s="8" t="n"/>
      <c r="F328" s="8" t="n"/>
      <c r="H328">
        <f>IF(AND(B328&lt;&gt;"",B328='Estado de cuenta'!$B$7),COUNTIF($B$2:B328,'Estado de cuenta'!$B$7),"")</f>
        <v/>
      </c>
    </row>
    <row r="329">
      <c r="A329" s="7" t="n"/>
      <c r="E329" s="8" t="n"/>
      <c r="F329" s="8" t="n"/>
      <c r="H329">
        <f>IF(AND(B329&lt;&gt;"",B329='Estado de cuenta'!$B$7),COUNTIF($B$2:B329,'Estado de cuenta'!$B$7),"")</f>
        <v/>
      </c>
    </row>
    <row r="330">
      <c r="A330" s="7" t="n"/>
      <c r="E330" s="8" t="n"/>
      <c r="F330" s="8" t="n"/>
      <c r="H330">
        <f>IF(AND(B330&lt;&gt;"",B330='Estado de cuenta'!$B$7),COUNTIF($B$2:B330,'Estado de cuenta'!$B$7),"")</f>
        <v/>
      </c>
    </row>
    <row r="331">
      <c r="A331" s="7" t="n"/>
      <c r="E331" s="8" t="n"/>
      <c r="F331" s="8" t="n"/>
      <c r="H331">
        <f>IF(AND(B331&lt;&gt;"",B331='Estado de cuenta'!$B$7),COUNTIF($B$2:B331,'Estado de cuenta'!$B$7),"")</f>
        <v/>
      </c>
    </row>
    <row r="332">
      <c r="A332" s="7" t="n"/>
      <c r="E332" s="8" t="n"/>
      <c r="F332" s="8" t="n"/>
      <c r="H332">
        <f>IF(AND(B332&lt;&gt;"",B332='Estado de cuenta'!$B$7),COUNTIF($B$2:B332,'Estado de cuenta'!$B$7),"")</f>
        <v/>
      </c>
    </row>
    <row r="333">
      <c r="A333" s="7" t="n"/>
      <c r="E333" s="8" t="n"/>
      <c r="F333" s="8" t="n"/>
      <c r="H333">
        <f>IF(AND(B333&lt;&gt;"",B333='Estado de cuenta'!$B$7),COUNTIF($B$2:B333,'Estado de cuenta'!$B$7),"")</f>
        <v/>
      </c>
    </row>
    <row r="334">
      <c r="A334" s="7" t="n"/>
      <c r="E334" s="8" t="n"/>
      <c r="F334" s="8" t="n"/>
      <c r="H334">
        <f>IF(AND(B334&lt;&gt;"",B334='Estado de cuenta'!$B$7),COUNTIF($B$2:B334,'Estado de cuenta'!$B$7),"")</f>
        <v/>
      </c>
    </row>
    <row r="335">
      <c r="A335" s="7" t="n"/>
      <c r="E335" s="8" t="n"/>
      <c r="F335" s="8" t="n"/>
      <c r="H335">
        <f>IF(AND(B335&lt;&gt;"",B335='Estado de cuenta'!$B$7),COUNTIF($B$2:B335,'Estado de cuenta'!$B$7),"")</f>
        <v/>
      </c>
    </row>
    <row r="336">
      <c r="A336" s="7" t="n"/>
      <c r="E336" s="8" t="n"/>
      <c r="F336" s="8" t="n"/>
      <c r="H336">
        <f>IF(AND(B336&lt;&gt;"",B336='Estado de cuenta'!$B$7),COUNTIF($B$2:B336,'Estado de cuenta'!$B$7),"")</f>
        <v/>
      </c>
    </row>
    <row r="337">
      <c r="A337" s="7" t="n"/>
      <c r="E337" s="8" t="n"/>
      <c r="F337" s="8" t="n"/>
      <c r="H337">
        <f>IF(AND(B337&lt;&gt;"",B337='Estado de cuenta'!$B$7),COUNTIF($B$2:B337,'Estado de cuenta'!$B$7),"")</f>
        <v/>
      </c>
    </row>
    <row r="338">
      <c r="A338" s="7" t="n"/>
      <c r="E338" s="8" t="n"/>
      <c r="F338" s="8" t="n"/>
      <c r="H338">
        <f>IF(AND(B338&lt;&gt;"",B338='Estado de cuenta'!$B$7),COUNTIF($B$2:B338,'Estado de cuenta'!$B$7),"")</f>
        <v/>
      </c>
    </row>
    <row r="339">
      <c r="A339" s="7" t="n"/>
      <c r="E339" s="8" t="n"/>
      <c r="F339" s="8" t="n"/>
      <c r="H339">
        <f>IF(AND(B339&lt;&gt;"",B339='Estado de cuenta'!$B$7),COUNTIF($B$2:B339,'Estado de cuenta'!$B$7),"")</f>
        <v/>
      </c>
    </row>
    <row r="340">
      <c r="A340" s="7" t="n"/>
      <c r="E340" s="8" t="n"/>
      <c r="F340" s="8" t="n"/>
      <c r="H340">
        <f>IF(AND(B340&lt;&gt;"",B340='Estado de cuenta'!$B$7),COUNTIF($B$2:B340,'Estado de cuenta'!$B$7),"")</f>
        <v/>
      </c>
    </row>
    <row r="341">
      <c r="A341" s="7" t="n"/>
      <c r="E341" s="8" t="n"/>
      <c r="F341" s="8" t="n"/>
      <c r="H341">
        <f>IF(AND(B341&lt;&gt;"",B341='Estado de cuenta'!$B$7),COUNTIF($B$2:B341,'Estado de cuenta'!$B$7),"")</f>
        <v/>
      </c>
    </row>
    <row r="342">
      <c r="A342" s="7" t="n"/>
      <c r="E342" s="8" t="n"/>
      <c r="F342" s="8" t="n"/>
      <c r="H342">
        <f>IF(AND(B342&lt;&gt;"",B342='Estado de cuenta'!$B$7),COUNTIF($B$2:B342,'Estado de cuenta'!$B$7),"")</f>
        <v/>
      </c>
    </row>
    <row r="343">
      <c r="A343" s="7" t="n"/>
      <c r="E343" s="8" t="n"/>
      <c r="F343" s="8" t="n"/>
      <c r="H343">
        <f>IF(AND(B343&lt;&gt;"",B343='Estado de cuenta'!$B$7),COUNTIF($B$2:B343,'Estado de cuenta'!$B$7),"")</f>
        <v/>
      </c>
    </row>
    <row r="344">
      <c r="A344" s="7" t="n"/>
      <c r="E344" s="8" t="n"/>
      <c r="F344" s="8" t="n"/>
      <c r="H344">
        <f>IF(AND(B344&lt;&gt;"",B344='Estado de cuenta'!$B$7),COUNTIF($B$2:B344,'Estado de cuenta'!$B$7),"")</f>
        <v/>
      </c>
    </row>
    <row r="345">
      <c r="A345" s="7" t="n"/>
      <c r="E345" s="8" t="n"/>
      <c r="F345" s="8" t="n"/>
      <c r="H345">
        <f>IF(AND(B345&lt;&gt;"",B345='Estado de cuenta'!$B$7),COUNTIF($B$2:B345,'Estado de cuenta'!$B$7),"")</f>
        <v/>
      </c>
    </row>
    <row r="346">
      <c r="A346" s="7" t="n"/>
      <c r="E346" s="8" t="n"/>
      <c r="F346" s="8" t="n"/>
      <c r="H346">
        <f>IF(AND(B346&lt;&gt;"",B346='Estado de cuenta'!$B$7),COUNTIF($B$2:B346,'Estado de cuenta'!$B$7),"")</f>
        <v/>
      </c>
    </row>
    <row r="347">
      <c r="A347" s="7" t="n"/>
      <c r="E347" s="8" t="n"/>
      <c r="F347" s="8" t="n"/>
      <c r="H347">
        <f>IF(AND(B347&lt;&gt;"",B347='Estado de cuenta'!$B$7),COUNTIF($B$2:B347,'Estado de cuenta'!$B$7),"")</f>
        <v/>
      </c>
    </row>
    <row r="348">
      <c r="A348" s="7" t="n"/>
      <c r="E348" s="8" t="n"/>
      <c r="F348" s="8" t="n"/>
      <c r="H348">
        <f>IF(AND(B348&lt;&gt;"",B348='Estado de cuenta'!$B$7),COUNTIF($B$2:B348,'Estado de cuenta'!$B$7),"")</f>
        <v/>
      </c>
    </row>
    <row r="349">
      <c r="A349" s="7" t="n"/>
      <c r="E349" s="8" t="n"/>
      <c r="F349" s="8" t="n"/>
      <c r="H349">
        <f>IF(AND(B349&lt;&gt;"",B349='Estado de cuenta'!$B$7),COUNTIF($B$2:B349,'Estado de cuenta'!$B$7),"")</f>
        <v/>
      </c>
    </row>
    <row r="350">
      <c r="A350" s="7" t="n"/>
      <c r="E350" s="8" t="n"/>
      <c r="F350" s="8" t="n"/>
      <c r="H350">
        <f>IF(AND(B350&lt;&gt;"",B350='Estado de cuenta'!$B$7),COUNTIF($B$2:B350,'Estado de cuenta'!$B$7),"")</f>
        <v/>
      </c>
    </row>
    <row r="351">
      <c r="A351" s="7" t="n"/>
      <c r="E351" s="8" t="n"/>
      <c r="F351" s="8" t="n"/>
      <c r="H351">
        <f>IF(AND(B351&lt;&gt;"",B351='Estado de cuenta'!$B$7),COUNTIF($B$2:B351,'Estado de cuenta'!$B$7),"")</f>
        <v/>
      </c>
    </row>
    <row r="352">
      <c r="A352" s="7" t="n"/>
      <c r="E352" s="8" t="n"/>
      <c r="F352" s="8" t="n"/>
      <c r="H352">
        <f>IF(AND(B352&lt;&gt;"",B352='Estado de cuenta'!$B$7),COUNTIF($B$2:B352,'Estado de cuenta'!$B$7),"")</f>
        <v/>
      </c>
    </row>
    <row r="353">
      <c r="A353" s="7" t="n"/>
      <c r="E353" s="8" t="n"/>
      <c r="F353" s="8" t="n"/>
      <c r="H353">
        <f>IF(AND(B353&lt;&gt;"",B353='Estado de cuenta'!$B$7),COUNTIF($B$2:B353,'Estado de cuenta'!$B$7),"")</f>
        <v/>
      </c>
    </row>
    <row r="354">
      <c r="A354" s="7" t="n"/>
      <c r="E354" s="8" t="n"/>
      <c r="F354" s="8" t="n"/>
      <c r="H354">
        <f>IF(AND(B354&lt;&gt;"",B354='Estado de cuenta'!$B$7),COUNTIF($B$2:B354,'Estado de cuenta'!$B$7),"")</f>
        <v/>
      </c>
    </row>
    <row r="355">
      <c r="A355" s="7" t="n"/>
      <c r="E355" s="8" t="n"/>
      <c r="F355" s="8" t="n"/>
      <c r="H355">
        <f>IF(AND(B355&lt;&gt;"",B355='Estado de cuenta'!$B$7),COUNTIF($B$2:B355,'Estado de cuenta'!$B$7),"")</f>
        <v/>
      </c>
    </row>
    <row r="356">
      <c r="A356" s="7" t="n"/>
      <c r="E356" s="8" t="n"/>
      <c r="F356" s="8" t="n"/>
      <c r="H356">
        <f>IF(AND(B356&lt;&gt;"",B356='Estado de cuenta'!$B$7),COUNTIF($B$2:B356,'Estado de cuenta'!$B$7),"")</f>
        <v/>
      </c>
    </row>
    <row r="357">
      <c r="A357" s="7" t="n"/>
      <c r="E357" s="8" t="n"/>
      <c r="F357" s="8" t="n"/>
      <c r="H357">
        <f>IF(AND(B357&lt;&gt;"",B357='Estado de cuenta'!$B$7),COUNTIF($B$2:B357,'Estado de cuenta'!$B$7),"")</f>
        <v/>
      </c>
    </row>
    <row r="358">
      <c r="A358" s="7" t="n"/>
      <c r="E358" s="8" t="n"/>
      <c r="F358" s="8" t="n"/>
      <c r="H358">
        <f>IF(AND(B358&lt;&gt;"",B358='Estado de cuenta'!$B$7),COUNTIF($B$2:B358,'Estado de cuenta'!$B$7),"")</f>
        <v/>
      </c>
    </row>
    <row r="359">
      <c r="A359" s="7" t="n"/>
      <c r="E359" s="8" t="n"/>
      <c r="F359" s="8" t="n"/>
      <c r="H359">
        <f>IF(AND(B359&lt;&gt;"",B359='Estado de cuenta'!$B$7),COUNTIF($B$2:B359,'Estado de cuenta'!$B$7),"")</f>
        <v/>
      </c>
    </row>
    <row r="360">
      <c r="A360" s="7" t="n"/>
      <c r="E360" s="8" t="n"/>
      <c r="F360" s="8" t="n"/>
      <c r="H360">
        <f>IF(AND(B360&lt;&gt;"",B360='Estado de cuenta'!$B$7),COUNTIF($B$2:B360,'Estado de cuenta'!$B$7),"")</f>
        <v/>
      </c>
    </row>
    <row r="361">
      <c r="A361" s="7" t="n"/>
      <c r="E361" s="8" t="n"/>
      <c r="F361" s="8" t="n"/>
      <c r="H361">
        <f>IF(AND(B361&lt;&gt;"",B361='Estado de cuenta'!$B$7),COUNTIF($B$2:B361,'Estado de cuenta'!$B$7),"")</f>
        <v/>
      </c>
    </row>
    <row r="362">
      <c r="A362" s="7" t="n"/>
      <c r="E362" s="8" t="n"/>
      <c r="F362" s="8" t="n"/>
      <c r="H362">
        <f>IF(AND(B362&lt;&gt;"",B362='Estado de cuenta'!$B$7),COUNTIF($B$2:B362,'Estado de cuenta'!$B$7),"")</f>
        <v/>
      </c>
    </row>
    <row r="363">
      <c r="A363" s="7" t="n"/>
      <c r="E363" s="8" t="n"/>
      <c r="F363" s="8" t="n"/>
      <c r="H363">
        <f>IF(AND(B363&lt;&gt;"",B363='Estado de cuenta'!$B$7),COUNTIF($B$2:B363,'Estado de cuenta'!$B$7),"")</f>
        <v/>
      </c>
    </row>
    <row r="364">
      <c r="A364" s="7" t="n"/>
      <c r="E364" s="8" t="n"/>
      <c r="F364" s="8" t="n"/>
      <c r="H364">
        <f>IF(AND(B364&lt;&gt;"",B364='Estado de cuenta'!$B$7),COUNTIF($B$2:B364,'Estado de cuenta'!$B$7),"")</f>
        <v/>
      </c>
    </row>
    <row r="365">
      <c r="A365" s="7" t="n"/>
      <c r="E365" s="8" t="n"/>
      <c r="F365" s="8" t="n"/>
      <c r="H365">
        <f>IF(AND(B365&lt;&gt;"",B365='Estado de cuenta'!$B$7),COUNTIF($B$2:B365,'Estado de cuenta'!$B$7),"")</f>
        <v/>
      </c>
    </row>
    <row r="366">
      <c r="A366" s="7" t="n"/>
      <c r="E366" s="8" t="n"/>
      <c r="F366" s="8" t="n"/>
      <c r="H366">
        <f>IF(AND(B366&lt;&gt;"",B366='Estado de cuenta'!$B$7),COUNTIF($B$2:B366,'Estado de cuenta'!$B$7),"")</f>
        <v/>
      </c>
    </row>
    <row r="367">
      <c r="A367" s="7" t="n"/>
      <c r="E367" s="8" t="n"/>
      <c r="F367" s="8" t="n"/>
      <c r="H367">
        <f>IF(AND(B367&lt;&gt;"",B367='Estado de cuenta'!$B$7),COUNTIF($B$2:B367,'Estado de cuenta'!$B$7),"")</f>
        <v/>
      </c>
    </row>
    <row r="368">
      <c r="A368" s="7" t="n"/>
      <c r="E368" s="8" t="n"/>
      <c r="F368" s="8" t="n"/>
      <c r="H368">
        <f>IF(AND(B368&lt;&gt;"",B368='Estado de cuenta'!$B$7),COUNTIF($B$2:B368,'Estado de cuenta'!$B$7),"")</f>
        <v/>
      </c>
    </row>
    <row r="369">
      <c r="A369" s="7" t="n"/>
      <c r="E369" s="8" t="n"/>
      <c r="F369" s="8" t="n"/>
      <c r="H369">
        <f>IF(AND(B369&lt;&gt;"",B369='Estado de cuenta'!$B$7),COUNTIF($B$2:B369,'Estado de cuenta'!$B$7),"")</f>
        <v/>
      </c>
    </row>
    <row r="370">
      <c r="A370" s="7" t="n"/>
      <c r="E370" s="8" t="n"/>
      <c r="F370" s="8" t="n"/>
      <c r="H370">
        <f>IF(AND(B370&lt;&gt;"",B370='Estado de cuenta'!$B$7),COUNTIF($B$2:B370,'Estado de cuenta'!$B$7),"")</f>
        <v/>
      </c>
    </row>
    <row r="371">
      <c r="A371" s="7" t="n"/>
      <c r="E371" s="8" t="n"/>
      <c r="F371" s="8" t="n"/>
      <c r="H371">
        <f>IF(AND(B371&lt;&gt;"",B371='Estado de cuenta'!$B$7),COUNTIF($B$2:B371,'Estado de cuenta'!$B$7),"")</f>
        <v/>
      </c>
    </row>
    <row r="372">
      <c r="A372" s="7" t="n"/>
      <c r="E372" s="8" t="n"/>
      <c r="F372" s="8" t="n"/>
      <c r="H372">
        <f>IF(AND(B372&lt;&gt;"",B372='Estado de cuenta'!$B$7),COUNTIF($B$2:B372,'Estado de cuenta'!$B$7),"")</f>
        <v/>
      </c>
    </row>
    <row r="373">
      <c r="A373" s="7" t="n"/>
      <c r="E373" s="8" t="n"/>
      <c r="F373" s="8" t="n"/>
      <c r="H373">
        <f>IF(AND(B373&lt;&gt;"",B373='Estado de cuenta'!$B$7),COUNTIF($B$2:B373,'Estado de cuenta'!$B$7),"")</f>
        <v/>
      </c>
    </row>
    <row r="374">
      <c r="A374" s="7" t="n"/>
      <c r="E374" s="8" t="n"/>
      <c r="F374" s="8" t="n"/>
      <c r="H374">
        <f>IF(AND(B374&lt;&gt;"",B374='Estado de cuenta'!$B$7),COUNTIF($B$2:B374,'Estado de cuenta'!$B$7),"")</f>
        <v/>
      </c>
    </row>
    <row r="375">
      <c r="A375" s="7" t="n"/>
      <c r="E375" s="8" t="n"/>
      <c r="F375" s="8" t="n"/>
      <c r="H375">
        <f>IF(AND(B375&lt;&gt;"",B375='Estado de cuenta'!$B$7),COUNTIF($B$2:B375,'Estado de cuenta'!$B$7),"")</f>
        <v/>
      </c>
    </row>
    <row r="376">
      <c r="A376" s="7" t="n"/>
      <c r="E376" s="8" t="n"/>
      <c r="F376" s="8" t="n"/>
      <c r="H376">
        <f>IF(AND(B376&lt;&gt;"",B376='Estado de cuenta'!$B$7),COUNTIF($B$2:B376,'Estado de cuenta'!$B$7),"")</f>
        <v/>
      </c>
    </row>
    <row r="377">
      <c r="A377" s="7" t="n"/>
      <c r="E377" s="8" t="n"/>
      <c r="F377" s="8" t="n"/>
      <c r="H377">
        <f>IF(AND(B377&lt;&gt;"",B377='Estado de cuenta'!$B$7),COUNTIF($B$2:B377,'Estado de cuenta'!$B$7),"")</f>
        <v/>
      </c>
    </row>
    <row r="378">
      <c r="A378" s="7" t="n"/>
      <c r="E378" s="8" t="n"/>
      <c r="F378" s="8" t="n"/>
      <c r="H378">
        <f>IF(AND(B378&lt;&gt;"",B378='Estado de cuenta'!$B$7),COUNTIF($B$2:B378,'Estado de cuenta'!$B$7),"")</f>
        <v/>
      </c>
    </row>
    <row r="379">
      <c r="A379" s="7" t="n"/>
      <c r="E379" s="8" t="n"/>
      <c r="F379" s="8" t="n"/>
      <c r="H379">
        <f>IF(AND(B379&lt;&gt;"",B379='Estado de cuenta'!$B$7),COUNTIF($B$2:B379,'Estado de cuenta'!$B$7),"")</f>
        <v/>
      </c>
    </row>
    <row r="380">
      <c r="A380" s="7" t="n"/>
      <c r="E380" s="8" t="n"/>
      <c r="F380" s="8" t="n"/>
      <c r="H380">
        <f>IF(AND(B380&lt;&gt;"",B380='Estado de cuenta'!$B$7),COUNTIF($B$2:B380,'Estado de cuenta'!$B$7),"")</f>
        <v/>
      </c>
    </row>
    <row r="381">
      <c r="A381" s="7" t="n"/>
      <c r="E381" s="8" t="n"/>
      <c r="F381" s="8" t="n"/>
      <c r="H381">
        <f>IF(AND(B381&lt;&gt;"",B381='Estado de cuenta'!$B$7),COUNTIF($B$2:B381,'Estado de cuenta'!$B$7),"")</f>
        <v/>
      </c>
    </row>
    <row r="382">
      <c r="A382" s="7" t="n"/>
      <c r="E382" s="8" t="n"/>
      <c r="F382" s="8" t="n"/>
      <c r="H382">
        <f>IF(AND(B382&lt;&gt;"",B382='Estado de cuenta'!$B$7),COUNTIF($B$2:B382,'Estado de cuenta'!$B$7),"")</f>
        <v/>
      </c>
    </row>
    <row r="383">
      <c r="A383" s="7" t="n"/>
      <c r="E383" s="8" t="n"/>
      <c r="F383" s="8" t="n"/>
      <c r="H383">
        <f>IF(AND(B383&lt;&gt;"",B383='Estado de cuenta'!$B$7),COUNTIF($B$2:B383,'Estado de cuenta'!$B$7),"")</f>
        <v/>
      </c>
    </row>
    <row r="384">
      <c r="A384" s="7" t="n"/>
      <c r="E384" s="8" t="n"/>
      <c r="F384" s="8" t="n"/>
      <c r="H384">
        <f>IF(AND(B384&lt;&gt;"",B384='Estado de cuenta'!$B$7),COUNTIF($B$2:B384,'Estado de cuenta'!$B$7),"")</f>
        <v/>
      </c>
    </row>
    <row r="385">
      <c r="A385" s="7" t="n"/>
      <c r="E385" s="8" t="n"/>
      <c r="F385" s="8" t="n"/>
      <c r="H385">
        <f>IF(AND(B385&lt;&gt;"",B385='Estado de cuenta'!$B$7),COUNTIF($B$2:B385,'Estado de cuenta'!$B$7),"")</f>
        <v/>
      </c>
    </row>
    <row r="386">
      <c r="A386" s="7" t="n"/>
      <c r="E386" s="8" t="n"/>
      <c r="F386" s="8" t="n"/>
      <c r="H386">
        <f>IF(AND(B386&lt;&gt;"",B386='Estado de cuenta'!$B$7),COUNTIF($B$2:B386,'Estado de cuenta'!$B$7),"")</f>
        <v/>
      </c>
    </row>
    <row r="387">
      <c r="A387" s="7" t="n"/>
      <c r="E387" s="8" t="n"/>
      <c r="F387" s="8" t="n"/>
      <c r="H387">
        <f>IF(AND(B387&lt;&gt;"",B387='Estado de cuenta'!$B$7),COUNTIF($B$2:B387,'Estado de cuenta'!$B$7),"")</f>
        <v/>
      </c>
    </row>
    <row r="388">
      <c r="A388" s="7" t="n"/>
      <c r="E388" s="8" t="n"/>
      <c r="F388" s="8" t="n"/>
      <c r="H388">
        <f>IF(AND(B388&lt;&gt;"",B388='Estado de cuenta'!$B$7),COUNTIF($B$2:B388,'Estado de cuenta'!$B$7),"")</f>
        <v/>
      </c>
    </row>
    <row r="389">
      <c r="A389" s="7" t="n"/>
      <c r="E389" s="8" t="n"/>
      <c r="F389" s="8" t="n"/>
      <c r="H389">
        <f>IF(AND(B389&lt;&gt;"",B389='Estado de cuenta'!$B$7),COUNTIF($B$2:B389,'Estado de cuenta'!$B$7),"")</f>
        <v/>
      </c>
    </row>
    <row r="390">
      <c r="A390" s="7" t="n"/>
      <c r="E390" s="8" t="n"/>
      <c r="F390" s="8" t="n"/>
      <c r="H390">
        <f>IF(AND(B390&lt;&gt;"",B390='Estado de cuenta'!$B$7),COUNTIF($B$2:B390,'Estado de cuenta'!$B$7),"")</f>
        <v/>
      </c>
    </row>
    <row r="391">
      <c r="A391" s="7" t="n"/>
      <c r="E391" s="8" t="n"/>
      <c r="F391" s="8" t="n"/>
      <c r="H391">
        <f>IF(AND(B391&lt;&gt;"",B391='Estado de cuenta'!$B$7),COUNTIF($B$2:B391,'Estado de cuenta'!$B$7),"")</f>
        <v/>
      </c>
    </row>
    <row r="392">
      <c r="A392" s="7" t="n"/>
      <c r="E392" s="8" t="n"/>
      <c r="F392" s="8" t="n"/>
      <c r="H392">
        <f>IF(AND(B392&lt;&gt;"",B392='Estado de cuenta'!$B$7),COUNTIF($B$2:B392,'Estado de cuenta'!$B$7),"")</f>
        <v/>
      </c>
    </row>
    <row r="393">
      <c r="A393" s="7" t="n"/>
      <c r="E393" s="8" t="n"/>
      <c r="F393" s="8" t="n"/>
      <c r="H393">
        <f>IF(AND(B393&lt;&gt;"",B393='Estado de cuenta'!$B$7),COUNTIF($B$2:B393,'Estado de cuenta'!$B$7),"")</f>
        <v/>
      </c>
    </row>
    <row r="394">
      <c r="A394" s="7" t="n"/>
      <c r="E394" s="8" t="n"/>
      <c r="F394" s="8" t="n"/>
      <c r="H394">
        <f>IF(AND(B394&lt;&gt;"",B394='Estado de cuenta'!$B$7),COUNTIF($B$2:B394,'Estado de cuenta'!$B$7),"")</f>
        <v/>
      </c>
    </row>
    <row r="395">
      <c r="A395" s="7" t="n"/>
      <c r="E395" s="8" t="n"/>
      <c r="F395" s="8" t="n"/>
      <c r="H395">
        <f>IF(AND(B395&lt;&gt;"",B395='Estado de cuenta'!$B$7),COUNTIF($B$2:B395,'Estado de cuenta'!$B$7),"")</f>
        <v/>
      </c>
    </row>
    <row r="396">
      <c r="A396" s="7" t="n"/>
      <c r="E396" s="8" t="n"/>
      <c r="F396" s="8" t="n"/>
      <c r="H396">
        <f>IF(AND(B396&lt;&gt;"",B396='Estado de cuenta'!$B$7),COUNTIF($B$2:B396,'Estado de cuenta'!$B$7),"")</f>
        <v/>
      </c>
    </row>
    <row r="397">
      <c r="A397" s="7" t="n"/>
      <c r="E397" s="8" t="n"/>
      <c r="F397" s="8" t="n"/>
      <c r="H397">
        <f>IF(AND(B397&lt;&gt;"",B397='Estado de cuenta'!$B$7),COUNTIF($B$2:B397,'Estado de cuenta'!$B$7),"")</f>
        <v/>
      </c>
    </row>
    <row r="398">
      <c r="A398" s="7" t="n"/>
      <c r="E398" s="8" t="n"/>
      <c r="F398" s="8" t="n"/>
      <c r="H398">
        <f>IF(AND(B398&lt;&gt;"",B398='Estado de cuenta'!$B$7),COUNTIF($B$2:B398,'Estado de cuenta'!$B$7),"")</f>
        <v/>
      </c>
    </row>
    <row r="399">
      <c r="A399" s="7" t="n"/>
      <c r="E399" s="8" t="n"/>
      <c r="F399" s="8" t="n"/>
      <c r="H399">
        <f>IF(AND(B399&lt;&gt;"",B399='Estado de cuenta'!$B$7),COUNTIF($B$2:B399,'Estado de cuenta'!$B$7),"")</f>
        <v/>
      </c>
    </row>
    <row r="400">
      <c r="A400" s="7" t="n"/>
      <c r="E400" s="8" t="n"/>
      <c r="F400" s="8" t="n"/>
      <c r="H400">
        <f>IF(AND(B400&lt;&gt;"",B400='Estado de cuenta'!$B$7),COUNTIF($B$2:B400,'Estado de cuenta'!$B$7),"")</f>
        <v/>
      </c>
    </row>
    <row r="401">
      <c r="A401" s="7" t="n"/>
      <c r="E401" s="8" t="n"/>
      <c r="F401" s="8" t="n"/>
      <c r="H401">
        <f>IF(AND(B401&lt;&gt;"",B401='Estado de cuenta'!$B$7),COUNTIF($B$2:B401,'Estado de cuenta'!$B$7),"")</f>
        <v/>
      </c>
    </row>
  </sheetData>
  <dataValidations count="1">
    <dataValidation sqref="C2:C401" showDropDown="0" showInputMessage="0" showErrorMessage="0" allowBlank="1" type="list">
      <formula1>"Cuota ordinaria,Cuota extraordinaria,Recargo aprobado,Pago,Ajuste"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2" t="inlineStr">
        <is>
          <t>Cómo se usa esta hoja</t>
        </is>
      </c>
    </row>
    <row r="3" ht="15" customHeight="1">
      <c r="A3" s="13" t="inlineStr">
        <is>
          <t>El estado de cuenta de una unidad es la lista de lo que se le cargó y lo que pagó, con el saldo</t>
        </is>
      </c>
    </row>
    <row r="4" ht="15" customHeight="1">
      <c r="A4" s="13" t="inlineStr">
        <is>
          <t>después de cada movimiento. Es lo que el propietario pide antes de pagar un atraso, lo que</t>
        </is>
      </c>
    </row>
    <row r="5" ht="15" customHeight="1">
      <c r="A5" s="13" t="inlineStr">
        <is>
          <t>acompaña a la carta de cobro y lo que se revisa antes de firmar una carta de no adeudo.</t>
        </is>
      </c>
    </row>
    <row r="6" ht="15" customHeight="1">
      <c r="A6" s="13" t="inlineStr"/>
    </row>
    <row r="7" ht="15" customHeight="1">
      <c r="A7" s="13" t="inlineStr">
        <is>
          <t>Movimientos: un renglón por cargo o por pago, de todas las unidades, en el orden en que pasan.</t>
        </is>
      </c>
    </row>
    <row r="8" ht="15" customHeight="1">
      <c r="A8" s="13" t="inlineStr">
        <is>
          <t>La cuota ordinaria, la extraordinaria y el recargo van en renglones separados aunque se</t>
        </is>
      </c>
    </row>
    <row r="9" ht="15" customHeight="1">
      <c r="A9" s="13" t="inlineStr">
        <is>
          <t>carguen el mismo día: la asamblea los aprueba por separado y así se le explican al condómino.</t>
        </is>
      </c>
    </row>
    <row r="10" ht="15" customHeight="1">
      <c r="A10" s="13" t="inlineStr"/>
    </row>
    <row r="11" ht="15" customHeight="1">
      <c r="A11" s="13" t="inlineStr">
        <is>
          <t>Estado de cuenta: escribe la unidad en la celda gris y los movimientos de esa unidad salen</t>
        </is>
      </c>
    </row>
    <row r="12" ht="15" customHeight="1">
      <c r="A12" s="13" t="inlineStr">
        <is>
          <t>solos, con el saldo corrido. Se imprime o se guarda en PDF y se manda sólo a esa unidad.</t>
        </is>
      </c>
    </row>
    <row r="13" ht="15" customHeight="1">
      <c r="A13" s="13" t="inlineStr"/>
    </row>
    <row r="14" ht="15" customHeight="1">
      <c r="A14" s="13" t="inlineStr">
        <is>
          <t>El recargo va sólo si el reglamento o la asamblea lo aprobaron; anota en la referencia el acta.</t>
        </is>
      </c>
    </row>
    <row r="15" ht="15" customHeight="1">
      <c r="A15" s="13" t="inlineStr">
        <is>
          <t>Un pago que no cubre el mes completo se anota tal cual: el saldo lo refleja solo.</t>
        </is>
      </c>
    </row>
    <row r="16" ht="15" customHeight="1">
      <c r="A16" s="13" t="inlineStr"/>
    </row>
    <row r="17" ht="15" customHeight="1">
      <c r="A17" s="13" t="inlineStr">
        <is>
          <t>El estado de cuenta es de la unidad y se manda a su propietario. Nunca se publica la lista de</t>
        </is>
      </c>
    </row>
    <row r="18" ht="15" customHeight="1">
      <c r="A18" s="13" t="inlineStr">
        <is>
          <t>quién debe en el grupo, el elevador o la puerta.</t>
        </is>
      </c>
    </row>
    <row r="19" ht="15" customHeight="1">
      <c r="A19" s="13" t="inlineStr"/>
    </row>
    <row r="20" ht="15" customHeight="1">
      <c r="A20" s="13" t="inlineStr">
        <is>
          <t>Con Makatea, cada unidad recibe su aviso antes del vencimiento y el pago se registra el día</t>
        </is>
      </c>
    </row>
    <row r="21" ht="15" customHeight="1">
      <c r="A21" s="13" t="inlineStr">
        <is>
          <t>que llega, así que el estado de cuenta ya está al día cuando lo piden.</t>
        </is>
      </c>
    </row>
    <row r="23">
      <c r="A23" s="14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2026-10-13T18:54:21Z</dcterms:created>
  <dcterms:modified xmlns:dcterms="http://purl.org/dc/terms/" xmlns:xsi="http://www.w3.org/2001/XMLSchema-instance" xsi:type="dcterms:W3CDTF">2026-10-13T18:54:21Z</dcterms:modified>
</cp:coreProperties>
</file>