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grant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b val="1"/>
      <color rgb="00FFFFFF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3" fontId="4" fillId="0" borderId="0" pivotButton="0" quotePrefix="0" xfId="0"/>
    <xf numFmtId="164" fontId="0" fillId="3" borderId="0" pivotButton="0" quotePrefix="0" xfId="0"/>
    <xf numFmtId="0" fontId="5" fillId="2" borderId="0" pivotButton="0" quotePrefix="0" xfId="0"/>
    <xf numFmtId="0" fontId="0" fillId="3" borderId="0" pivotButton="0" quotePrefix="0" xfId="0"/>
    <xf numFmtId="4" fontId="0" fillId="3" borderId="0" pivotButton="0" quotePrefix="0" xfId="0"/>
    <xf numFmtId="1" fontId="0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0" customWidth="1" min="5" max="5"/>
    <col width="8" customWidth="1" min="6" max="6"/>
    <col width="14" customWidth="1" min="7" max="7"/>
    <col width="12" customWidth="1" min="8" max="8"/>
    <col width="12" customWidth="1" min="9" max="9"/>
    <col width="12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9" customWidth="1" min="23" max="23"/>
    <col width="9" customWidth="1" min="24" max="24"/>
    <col width="9" customWidth="1" min="25" max="25"/>
    <col width="9" customWidth="1" min="26" max="26"/>
    <col width="9" customWidth="1" min="27" max="27"/>
    <col width="9" customWidth="1" min="28" max="28"/>
    <col width="9" customWidth="1" min="29" max="29"/>
    <col width="9" customWidth="1" min="30" max="30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turno</t>
        </is>
      </c>
      <c r="G1" s="2" t="inlineStr">
        <is>
          <t>fecha_que_cobra</t>
        </is>
      </c>
      <c r="H1" s="2" t="inlineStr">
        <is>
          <t>recibe</t>
        </is>
      </c>
      <c r="I1" s="2" t="inlineStr">
        <is>
          <t>rondas_vencidas</t>
        </is>
      </c>
      <c r="J1" s="2" t="inlineStr">
        <is>
          <t>puesto</t>
        </is>
      </c>
      <c r="K1" s="2" t="inlineStr">
        <is>
          <t>ronda_1</t>
        </is>
      </c>
      <c r="L1" s="2" t="inlineStr">
        <is>
          <t>ronda_2</t>
        </is>
      </c>
      <c r="M1" s="2" t="inlineStr">
        <is>
          <t>ronda_3</t>
        </is>
      </c>
      <c r="N1" s="2" t="inlineStr">
        <is>
          <t>ronda_4</t>
        </is>
      </c>
      <c r="O1" s="2" t="inlineStr">
        <is>
          <t>ronda_5</t>
        </is>
      </c>
      <c r="P1" s="2" t="inlineStr">
        <is>
          <t>ronda_6</t>
        </is>
      </c>
      <c r="Q1" s="2" t="inlineStr">
        <is>
          <t>ronda_7</t>
        </is>
      </c>
      <c r="R1" s="2" t="inlineStr">
        <is>
          <t>ronda_8</t>
        </is>
      </c>
      <c r="S1" s="2" t="inlineStr">
        <is>
          <t>ronda_9</t>
        </is>
      </c>
      <c r="T1" s="2" t="inlineStr">
        <is>
          <t>ronda_10</t>
        </is>
      </c>
      <c r="U1" s="2" t="inlineStr">
        <is>
          <t>ronda_11</t>
        </is>
      </c>
      <c r="V1" s="2" t="inlineStr">
        <is>
          <t>ronda_12</t>
        </is>
      </c>
      <c r="W1" s="2" t="inlineStr">
        <is>
          <t>ronda_13</t>
        </is>
      </c>
      <c r="X1" s="2" t="inlineStr">
        <is>
          <t>ronda_14</t>
        </is>
      </c>
      <c r="Y1" s="2" t="inlineStr">
        <is>
          <t>ronda_15</t>
        </is>
      </c>
      <c r="Z1" s="2" t="inlineStr">
        <is>
          <t>ronda_16</t>
        </is>
      </c>
      <c r="AA1" s="2" t="inlineStr">
        <is>
          <t>ronda_17</t>
        </is>
      </c>
      <c r="AB1" s="2" t="inlineStr">
        <is>
          <t>ronda_18</t>
        </is>
      </c>
      <c r="AC1" s="2" t="inlineStr">
        <is>
          <t>ronda_19</t>
        </is>
      </c>
      <c r="AD1" s="2" t="inlineStr">
        <is>
          <t>ronda_20</t>
        </is>
      </c>
    </row>
    <row r="2">
      <c r="A2" t="inlineStr">
        <is>
          <t>Sandra Gil</t>
        </is>
      </c>
      <c r="B2" t="inlineStr">
        <is>
          <t>+52 55 0000 0120</t>
        </is>
      </c>
      <c r="D2" s="3">
        <f>IF(A2="","",MAX(0,Datos!$B$3*I2-J2))</f>
        <v/>
      </c>
      <c r="E2" t="inlineStr">
        <is>
          <t>activo</t>
        </is>
      </c>
      <c r="F2" t="n">
        <v>1</v>
      </c>
      <c r="G2" s="4">
        <f>IF(F2="","",Datos!$B$1+(F2-1)*IF(Datos!$B$2="quincenal",15,7))</f>
        <v/>
      </c>
      <c r="H2" s="3">
        <f>IF(F2="","",Datos!$B$3*Datos!$B$4)</f>
        <v/>
      </c>
      <c r="I2">
        <f>IF(A2="","",Datos!$B$6)</f>
        <v/>
      </c>
      <c r="J2" s="3">
        <f>IF(A2="","",SUM(K2:AD2))</f>
        <v/>
      </c>
      <c r="K2" s="5" t="n">
        <v>500</v>
      </c>
      <c r="L2" s="5" t="n">
        <v>500</v>
      </c>
      <c r="M2" s="5" t="n">
        <v>500</v>
      </c>
      <c r="N2" s="5" t="n">
        <v>500</v>
      </c>
      <c r="O2" s="5" t="n">
        <v>500</v>
      </c>
      <c r="P2" s="5" t="n">
        <v>500</v>
      </c>
      <c r="Q2" s="5" t="n">
        <v>500</v>
      </c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</row>
    <row r="3">
      <c r="A3" t="inlineStr">
        <is>
          <t>Pedro Mora</t>
        </is>
      </c>
      <c r="B3" t="inlineStr">
        <is>
          <t>+52 55 0000 0121</t>
        </is>
      </c>
      <c r="D3" s="3">
        <f>IF(A3="","",MAX(0,Datos!$B$3*I3-J3))</f>
        <v/>
      </c>
      <c r="E3" t="inlineStr">
        <is>
          <t>activo</t>
        </is>
      </c>
      <c r="F3" t="n">
        <v>2</v>
      </c>
      <c r="G3" s="4">
        <f>IF(F3="","",Datos!$B$1+(F3-1)*IF(Datos!$B$2="quincenal",15,7))</f>
        <v/>
      </c>
      <c r="H3" s="3">
        <f>IF(F3="","",Datos!$B$3*Datos!$B$4)</f>
        <v/>
      </c>
      <c r="I3">
        <f>IF(A3="","",Datos!$B$6)</f>
        <v/>
      </c>
      <c r="J3" s="3">
        <f>IF(A3="","",SUM(K3:AD3))</f>
        <v/>
      </c>
      <c r="K3" s="5" t="n">
        <v>500</v>
      </c>
      <c r="L3" s="5" t="n">
        <v>500</v>
      </c>
      <c r="M3" s="5" t="n">
        <v>500</v>
      </c>
      <c r="N3" s="5" t="n">
        <v>500</v>
      </c>
      <c r="O3" s="5" t="n">
        <v>500</v>
      </c>
      <c r="P3" s="5" t="n">
        <v>500</v>
      </c>
      <c r="Q3" s="5" t="n">
        <v>500</v>
      </c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</row>
    <row r="4">
      <c r="A4" t="inlineStr">
        <is>
          <t>Elena Cruz</t>
        </is>
      </c>
      <c r="B4" t="inlineStr">
        <is>
          <t>+52 55 0000 0122</t>
        </is>
      </c>
      <c r="D4" s="3">
        <f>IF(A4="","",MAX(0,Datos!$B$3*I4-J4))</f>
        <v/>
      </c>
      <c r="E4" t="inlineStr">
        <is>
          <t>activo</t>
        </is>
      </c>
      <c r="F4" t="n">
        <v>3</v>
      </c>
      <c r="G4" s="4">
        <f>IF(F4="","",Datos!$B$1+(F4-1)*IF(Datos!$B$2="quincenal",15,7))</f>
        <v/>
      </c>
      <c r="H4" s="3">
        <f>IF(F4="","",Datos!$B$3*Datos!$B$4)</f>
        <v/>
      </c>
      <c r="I4">
        <f>IF(A4="","",Datos!$B$6)</f>
        <v/>
      </c>
      <c r="J4" s="3">
        <f>IF(A4="","",SUM(K4:AD4))</f>
        <v/>
      </c>
      <c r="K4" s="5" t="n">
        <v>500</v>
      </c>
      <c r="L4" s="5" t="n">
        <v>500</v>
      </c>
      <c r="M4" s="5" t="n">
        <v>500</v>
      </c>
      <c r="N4" s="5" t="n">
        <v>500</v>
      </c>
      <c r="O4" s="5" t="n">
        <v>500</v>
      </c>
      <c r="P4" s="5" t="n">
        <v>500</v>
      </c>
      <c r="Q4" s="5" t="n">
        <v>500</v>
      </c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</row>
    <row r="5">
      <c r="A5" t="inlineStr">
        <is>
          <t>Tomás Rangel</t>
        </is>
      </c>
      <c r="B5" t="inlineStr">
        <is>
          <t>+52 55 0000 0123</t>
        </is>
      </c>
      <c r="D5" s="3">
        <f>IF(A5="","",MAX(0,Datos!$B$3*I5-J5))</f>
        <v/>
      </c>
      <c r="E5" t="inlineStr">
        <is>
          <t>activo</t>
        </is>
      </c>
      <c r="F5" t="n">
        <v>4</v>
      </c>
      <c r="G5" s="4">
        <f>IF(F5="","",Datos!$B$1+(F5-1)*IF(Datos!$B$2="quincenal",15,7))</f>
        <v/>
      </c>
      <c r="H5" s="3">
        <f>IF(F5="","",Datos!$B$3*Datos!$B$4)</f>
        <v/>
      </c>
      <c r="I5">
        <f>IF(A5="","",Datos!$B$6)</f>
        <v/>
      </c>
      <c r="J5" s="3">
        <f>IF(A5="","",SUM(K5:AD5))</f>
        <v/>
      </c>
      <c r="K5" s="5" t="n">
        <v>500</v>
      </c>
      <c r="L5" s="5" t="n">
        <v>500</v>
      </c>
      <c r="M5" s="5" t="n">
        <v>500</v>
      </c>
      <c r="N5" s="5" t="n">
        <v>500</v>
      </c>
      <c r="O5" s="5" t="n">
        <v>500</v>
      </c>
      <c r="P5" s="5" t="n">
        <v>500</v>
      </c>
      <c r="Q5" s="5" t="n">
        <v>500</v>
      </c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</row>
    <row r="6">
      <c r="A6" t="inlineStr">
        <is>
          <t>Norma Vela</t>
        </is>
      </c>
      <c r="B6" t="inlineStr">
        <is>
          <t>+52 55 0000 0124</t>
        </is>
      </c>
      <c r="D6" s="3">
        <f>IF(A6="","",MAX(0,Datos!$B$3*I6-J6))</f>
        <v/>
      </c>
      <c r="E6" t="inlineStr">
        <is>
          <t>activo</t>
        </is>
      </c>
      <c r="F6" t="n">
        <v>5</v>
      </c>
      <c r="G6" s="4">
        <f>IF(F6="","",Datos!$B$1+(F6-1)*IF(Datos!$B$2="quincenal",15,7))</f>
        <v/>
      </c>
      <c r="H6" s="3">
        <f>IF(F6="","",Datos!$B$3*Datos!$B$4)</f>
        <v/>
      </c>
      <c r="I6">
        <f>IF(A6="","",Datos!$B$6)</f>
        <v/>
      </c>
      <c r="J6" s="3">
        <f>IF(A6="","",SUM(K6:AD6))</f>
        <v/>
      </c>
      <c r="K6" s="5" t="n">
        <v>500</v>
      </c>
      <c r="L6" s="5" t="n">
        <v>500</v>
      </c>
      <c r="M6" s="5" t="n">
        <v>500</v>
      </c>
      <c r="N6" s="5" t="n">
        <v>500</v>
      </c>
      <c r="O6" s="5" t="n">
        <v>500</v>
      </c>
      <c r="P6" s="5" t="n">
        <v>500</v>
      </c>
      <c r="Q6" s="5" t="n">
        <v>500</v>
      </c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</row>
    <row r="7">
      <c r="A7" t="inlineStr">
        <is>
          <t>Julio Soto</t>
        </is>
      </c>
      <c r="B7" t="inlineStr">
        <is>
          <t>+52 55 0000 0125</t>
        </is>
      </c>
      <c r="D7" s="3">
        <f>IF(A7="","",MAX(0,Datos!$B$3*I7-J7))</f>
        <v/>
      </c>
      <c r="E7" t="inlineStr">
        <is>
          <t>activo</t>
        </is>
      </c>
      <c r="F7" t="n">
        <v>6</v>
      </c>
      <c r="G7" s="4">
        <f>IF(F7="","",Datos!$B$1+(F7-1)*IF(Datos!$B$2="quincenal",15,7))</f>
        <v/>
      </c>
      <c r="H7" s="3">
        <f>IF(F7="","",Datos!$B$3*Datos!$B$4)</f>
        <v/>
      </c>
      <c r="I7">
        <f>IF(A7="","",Datos!$B$6)</f>
        <v/>
      </c>
      <c r="J7" s="3">
        <f>IF(A7="","",SUM(K7:AD7))</f>
        <v/>
      </c>
      <c r="K7" s="5" t="n">
        <v>500</v>
      </c>
      <c r="L7" s="5" t="n">
        <v>500</v>
      </c>
      <c r="M7" s="5" t="n">
        <v>500</v>
      </c>
      <c r="N7" s="5" t="n">
        <v>500</v>
      </c>
      <c r="O7" s="5" t="n">
        <v>500</v>
      </c>
      <c r="P7" s="5" t="n">
        <v>500</v>
      </c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</row>
    <row r="8">
      <c r="A8" t="inlineStr">
        <is>
          <t>Irma Paz</t>
        </is>
      </c>
      <c r="B8" t="inlineStr">
        <is>
          <t>+52 55 0000 0126</t>
        </is>
      </c>
      <c r="D8" s="3">
        <f>IF(A8="","",MAX(0,Datos!$B$3*I8-J8))</f>
        <v/>
      </c>
      <c r="E8" t="inlineStr">
        <is>
          <t>activo</t>
        </is>
      </c>
      <c r="F8" t="n">
        <v>7</v>
      </c>
      <c r="G8" s="4">
        <f>IF(F8="","",Datos!$B$1+(F8-1)*IF(Datos!$B$2="quincenal",15,7))</f>
        <v/>
      </c>
      <c r="H8" s="3">
        <f>IF(F8="","",Datos!$B$3*Datos!$B$4)</f>
        <v/>
      </c>
      <c r="I8">
        <f>IF(A8="","",Datos!$B$6)</f>
        <v/>
      </c>
      <c r="J8" s="3">
        <f>IF(A8="","",SUM(K8:AD8))</f>
        <v/>
      </c>
      <c r="K8" s="5" t="n">
        <v>500</v>
      </c>
      <c r="L8" s="5" t="n">
        <v>500</v>
      </c>
      <c r="M8" s="5" t="n">
        <v>500</v>
      </c>
      <c r="N8" s="5" t="n">
        <v>500</v>
      </c>
      <c r="O8" s="5" t="n">
        <v>500</v>
      </c>
      <c r="P8" s="5" t="n">
        <v>500</v>
      </c>
      <c r="Q8" s="5" t="n">
        <v>500</v>
      </c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</row>
    <row r="9">
      <c r="A9" t="inlineStr">
        <is>
          <t>Beto Lara</t>
        </is>
      </c>
      <c r="B9" t="inlineStr">
        <is>
          <t>+52 55 0000 0127</t>
        </is>
      </c>
      <c r="D9" s="3">
        <f>IF(A9="","",MAX(0,Datos!$B$3*I9-J9))</f>
        <v/>
      </c>
      <c r="E9" t="inlineStr">
        <is>
          <t>activo</t>
        </is>
      </c>
      <c r="F9" t="n">
        <v>8</v>
      </c>
      <c r="G9" s="4">
        <f>IF(F9="","",Datos!$B$1+(F9-1)*IF(Datos!$B$2="quincenal",15,7))</f>
        <v/>
      </c>
      <c r="H9" s="3">
        <f>IF(F9="","",Datos!$B$3*Datos!$B$4)</f>
        <v/>
      </c>
      <c r="I9">
        <f>IF(A9="","",Datos!$B$6)</f>
        <v/>
      </c>
      <c r="J9" s="3">
        <f>IF(A9="","",SUM(K9:AD9))</f>
        <v/>
      </c>
      <c r="K9" s="5" t="n">
        <v>500</v>
      </c>
      <c r="L9" s="5" t="n">
        <v>500</v>
      </c>
      <c r="M9" s="5" t="n">
        <v>500</v>
      </c>
      <c r="N9" s="5" t="n">
        <v>500</v>
      </c>
      <c r="O9" s="5" t="n">
        <v>500</v>
      </c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</row>
    <row r="10">
      <c r="D10" s="3">
        <f>IF(A10="","",MAX(0,Datos!$B$3*I10-J10))</f>
        <v/>
      </c>
      <c r="G10" s="4">
        <f>IF(F10="","",Datos!$B$1+(F10-1)*IF(Datos!$B$2="quincenal",15,7))</f>
        <v/>
      </c>
      <c r="H10" s="3">
        <f>IF(F10="","",Datos!$B$3*Datos!$B$4)</f>
        <v/>
      </c>
      <c r="I10">
        <f>IF(A10="","",Datos!$B$6)</f>
        <v/>
      </c>
      <c r="J10" s="3">
        <f>IF(A10="","",SUM(K10:AD10))</f>
        <v/>
      </c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</row>
    <row r="11">
      <c r="D11" s="3">
        <f>IF(A11="","",MAX(0,Datos!$B$3*I11-J11))</f>
        <v/>
      </c>
      <c r="G11" s="4">
        <f>IF(F11="","",Datos!$B$1+(F11-1)*IF(Datos!$B$2="quincenal",15,7))</f>
        <v/>
      </c>
      <c r="H11" s="3">
        <f>IF(F11="","",Datos!$B$3*Datos!$B$4)</f>
        <v/>
      </c>
      <c r="I11">
        <f>IF(A11="","",Datos!$B$6)</f>
        <v/>
      </c>
      <c r="J11" s="3">
        <f>IF(A11="","",SUM(K11:AD11))</f>
        <v/>
      </c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</row>
    <row r="12">
      <c r="D12" s="3">
        <f>IF(A12="","",MAX(0,Datos!$B$3*I12-J12))</f>
        <v/>
      </c>
      <c r="G12" s="4">
        <f>IF(F12="","",Datos!$B$1+(F12-1)*IF(Datos!$B$2="quincenal",15,7))</f>
        <v/>
      </c>
      <c r="H12" s="3">
        <f>IF(F12="","",Datos!$B$3*Datos!$B$4)</f>
        <v/>
      </c>
      <c r="I12">
        <f>IF(A12="","",Datos!$B$6)</f>
        <v/>
      </c>
      <c r="J12" s="3">
        <f>IF(A12="","",SUM(K12:AD12))</f>
        <v/>
      </c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</row>
    <row r="13">
      <c r="D13" s="3">
        <f>IF(A13="","",MAX(0,Datos!$B$3*I13-J13))</f>
        <v/>
      </c>
      <c r="G13" s="4">
        <f>IF(F13="","",Datos!$B$1+(F13-1)*IF(Datos!$B$2="quincenal",15,7))</f>
        <v/>
      </c>
      <c r="H13" s="3">
        <f>IF(F13="","",Datos!$B$3*Datos!$B$4)</f>
        <v/>
      </c>
      <c r="I13">
        <f>IF(A13="","",Datos!$B$6)</f>
        <v/>
      </c>
      <c r="J13" s="3">
        <f>IF(A13="","",SUM(K13:AD13))</f>
        <v/>
      </c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</row>
    <row r="14">
      <c r="D14" s="3">
        <f>IF(A14="","",MAX(0,Datos!$B$3*I14-J14))</f>
        <v/>
      </c>
      <c r="G14" s="4">
        <f>IF(F14="","",Datos!$B$1+(F14-1)*IF(Datos!$B$2="quincenal",15,7))</f>
        <v/>
      </c>
      <c r="H14" s="3">
        <f>IF(F14="","",Datos!$B$3*Datos!$B$4)</f>
        <v/>
      </c>
      <c r="I14">
        <f>IF(A14="","",Datos!$B$6)</f>
        <v/>
      </c>
      <c r="J14" s="3">
        <f>IF(A14="","",SUM(K14:AD14))</f>
        <v/>
      </c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</row>
    <row r="15">
      <c r="D15" s="3">
        <f>IF(A15="","",MAX(0,Datos!$B$3*I15-J15))</f>
        <v/>
      </c>
      <c r="G15" s="4">
        <f>IF(F15="","",Datos!$B$1+(F15-1)*IF(Datos!$B$2="quincenal",15,7))</f>
        <v/>
      </c>
      <c r="H15" s="3">
        <f>IF(F15="","",Datos!$B$3*Datos!$B$4)</f>
        <v/>
      </c>
      <c r="I15">
        <f>IF(A15="","",Datos!$B$6)</f>
        <v/>
      </c>
      <c r="J15" s="3">
        <f>IF(A15="","",SUM(K15:AD15))</f>
        <v/>
      </c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</row>
    <row r="16">
      <c r="D16" s="3">
        <f>IF(A16="","",MAX(0,Datos!$B$3*I16-J16))</f>
        <v/>
      </c>
      <c r="G16" s="4">
        <f>IF(F16="","",Datos!$B$1+(F16-1)*IF(Datos!$B$2="quincenal",15,7))</f>
        <v/>
      </c>
      <c r="H16" s="3">
        <f>IF(F16="","",Datos!$B$3*Datos!$B$4)</f>
        <v/>
      </c>
      <c r="I16">
        <f>IF(A16="","",Datos!$B$6)</f>
        <v/>
      </c>
      <c r="J16" s="3">
        <f>IF(A16="","",SUM(K16:AD16))</f>
        <v/>
      </c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</row>
    <row r="17">
      <c r="D17" s="3">
        <f>IF(A17="","",MAX(0,Datos!$B$3*I17-J17))</f>
        <v/>
      </c>
      <c r="G17" s="4">
        <f>IF(F17="","",Datos!$B$1+(F17-1)*IF(Datos!$B$2="quincenal",15,7))</f>
        <v/>
      </c>
      <c r="H17" s="3">
        <f>IF(F17="","",Datos!$B$3*Datos!$B$4)</f>
        <v/>
      </c>
      <c r="I17">
        <f>IF(A17="","",Datos!$B$6)</f>
        <v/>
      </c>
      <c r="J17" s="3">
        <f>IF(A17="","",SUM(K17:AD17))</f>
        <v/>
      </c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</row>
    <row r="18">
      <c r="D18" s="3">
        <f>IF(A18="","",MAX(0,Datos!$B$3*I18-J18))</f>
        <v/>
      </c>
      <c r="G18" s="4">
        <f>IF(F18="","",Datos!$B$1+(F18-1)*IF(Datos!$B$2="quincenal",15,7))</f>
        <v/>
      </c>
      <c r="H18" s="3">
        <f>IF(F18="","",Datos!$B$3*Datos!$B$4)</f>
        <v/>
      </c>
      <c r="I18">
        <f>IF(A18="","",Datos!$B$6)</f>
        <v/>
      </c>
      <c r="J18" s="3">
        <f>IF(A18="","",SUM(K18:AD18))</f>
        <v/>
      </c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</row>
    <row r="19">
      <c r="D19" s="3">
        <f>IF(A19="","",MAX(0,Datos!$B$3*I19-J19))</f>
        <v/>
      </c>
      <c r="G19" s="4">
        <f>IF(F19="","",Datos!$B$1+(F19-1)*IF(Datos!$B$2="quincenal",15,7))</f>
        <v/>
      </c>
      <c r="H19" s="3">
        <f>IF(F19="","",Datos!$B$3*Datos!$B$4)</f>
        <v/>
      </c>
      <c r="I19">
        <f>IF(A19="","",Datos!$B$6)</f>
        <v/>
      </c>
      <c r="J19" s="3">
        <f>IF(A19="","",SUM(K19:AD19))</f>
        <v/>
      </c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</row>
    <row r="20">
      <c r="D20" s="3">
        <f>IF(A20="","",MAX(0,Datos!$B$3*I20-J20))</f>
        <v/>
      </c>
      <c r="G20" s="4">
        <f>IF(F20="","",Datos!$B$1+(F20-1)*IF(Datos!$B$2="quincenal",15,7))</f>
        <v/>
      </c>
      <c r="H20" s="3">
        <f>IF(F20="","",Datos!$B$3*Datos!$B$4)</f>
        <v/>
      </c>
      <c r="I20">
        <f>IF(A20="","",Datos!$B$6)</f>
        <v/>
      </c>
      <c r="J20" s="3">
        <f>IF(A20="","",SUM(K20:AD20))</f>
        <v/>
      </c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</row>
    <row r="21">
      <c r="D21" s="3">
        <f>IF(A21="","",MAX(0,Datos!$B$3*I21-J21))</f>
        <v/>
      </c>
      <c r="G21" s="4">
        <f>IF(F21="","",Datos!$B$1+(F21-1)*IF(Datos!$B$2="quincenal",15,7))</f>
        <v/>
      </c>
      <c r="H21" s="3">
        <f>IF(F21="","",Datos!$B$3*Datos!$B$4)</f>
        <v/>
      </c>
      <c r="I21">
        <f>IF(A21="","",Datos!$B$6)</f>
        <v/>
      </c>
      <c r="J21" s="3">
        <f>IF(A21="","",SUM(K21:AD21))</f>
        <v/>
      </c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</row>
    <row r="22">
      <c r="D22" s="3">
        <f>IF(A22="","",MAX(0,Datos!$B$3*I22-J22))</f>
        <v/>
      </c>
      <c r="G22" s="4">
        <f>IF(F22="","",Datos!$B$1+(F22-1)*IF(Datos!$B$2="quincenal",15,7))</f>
        <v/>
      </c>
      <c r="H22" s="3">
        <f>IF(F22="","",Datos!$B$3*Datos!$B$4)</f>
        <v/>
      </c>
      <c r="I22">
        <f>IF(A22="","",Datos!$B$6)</f>
        <v/>
      </c>
      <c r="J22" s="3">
        <f>IF(A22="","",SUM(K22:AD22))</f>
        <v/>
      </c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</row>
    <row r="23">
      <c r="D23" s="3">
        <f>IF(A23="","",MAX(0,Datos!$B$3*I23-J23))</f>
        <v/>
      </c>
      <c r="G23" s="4">
        <f>IF(F23="","",Datos!$B$1+(F23-1)*IF(Datos!$B$2="quincenal",15,7))</f>
        <v/>
      </c>
      <c r="H23" s="3">
        <f>IF(F23="","",Datos!$B$3*Datos!$B$4)</f>
        <v/>
      </c>
      <c r="I23">
        <f>IF(A23="","",Datos!$B$6)</f>
        <v/>
      </c>
      <c r="J23" s="3">
        <f>IF(A23="","",SUM(K23:AD23))</f>
        <v/>
      </c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</row>
    <row r="24">
      <c r="D24" s="3">
        <f>IF(A24="","",MAX(0,Datos!$B$3*I24-J24))</f>
        <v/>
      </c>
      <c r="G24" s="4">
        <f>IF(F24="","",Datos!$B$1+(F24-1)*IF(Datos!$B$2="quincenal",15,7))</f>
        <v/>
      </c>
      <c r="H24" s="3">
        <f>IF(F24="","",Datos!$B$3*Datos!$B$4)</f>
        <v/>
      </c>
      <c r="I24">
        <f>IF(A24="","",Datos!$B$6)</f>
        <v/>
      </c>
      <c r="J24" s="3">
        <f>IF(A24="","",SUM(K24:AD24))</f>
        <v/>
      </c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</row>
    <row r="25">
      <c r="D25" s="3">
        <f>IF(A25="","",MAX(0,Datos!$B$3*I25-J25))</f>
        <v/>
      </c>
      <c r="G25" s="4">
        <f>IF(F25="","",Datos!$B$1+(F25-1)*IF(Datos!$B$2="quincenal",15,7))</f>
        <v/>
      </c>
      <c r="H25" s="3">
        <f>IF(F25="","",Datos!$B$3*Datos!$B$4)</f>
        <v/>
      </c>
      <c r="I25">
        <f>IF(A25="","",Datos!$B$6)</f>
        <v/>
      </c>
      <c r="J25" s="3">
        <f>IF(A25="","",SUM(K25:AD25))</f>
        <v/>
      </c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</row>
    <row r="26">
      <c r="D26" s="3">
        <f>IF(A26="","",MAX(0,Datos!$B$3*I26-J26))</f>
        <v/>
      </c>
      <c r="G26" s="4">
        <f>IF(F26="","",Datos!$B$1+(F26-1)*IF(Datos!$B$2="quincenal",15,7))</f>
        <v/>
      </c>
      <c r="H26" s="3">
        <f>IF(F26="","",Datos!$B$3*Datos!$B$4)</f>
        <v/>
      </c>
      <c r="I26">
        <f>IF(A26="","",Datos!$B$6)</f>
        <v/>
      </c>
      <c r="J26" s="3">
        <f>IF(A26="","",SUM(K26:AD26))</f>
        <v/>
      </c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</row>
    <row r="27">
      <c r="D27" s="3">
        <f>IF(A27="","",MAX(0,Datos!$B$3*I27-J27))</f>
        <v/>
      </c>
      <c r="G27" s="4">
        <f>IF(F27="","",Datos!$B$1+(F27-1)*IF(Datos!$B$2="quincenal",15,7))</f>
        <v/>
      </c>
      <c r="H27" s="3">
        <f>IF(F27="","",Datos!$B$3*Datos!$B$4)</f>
        <v/>
      </c>
      <c r="I27">
        <f>IF(A27="","",Datos!$B$6)</f>
        <v/>
      </c>
      <c r="J27" s="3">
        <f>IF(A27="","",SUM(K27:AD27))</f>
        <v/>
      </c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</row>
    <row r="28">
      <c r="D28" s="3">
        <f>IF(A28="","",MAX(0,Datos!$B$3*I28-J28))</f>
        <v/>
      </c>
      <c r="G28" s="4">
        <f>IF(F28="","",Datos!$B$1+(F28-1)*IF(Datos!$B$2="quincenal",15,7))</f>
        <v/>
      </c>
      <c r="H28" s="3">
        <f>IF(F28="","",Datos!$B$3*Datos!$B$4)</f>
        <v/>
      </c>
      <c r="I28">
        <f>IF(A28="","",Datos!$B$6)</f>
        <v/>
      </c>
      <c r="J28" s="3">
        <f>IF(A28="","",SUM(K28:AD28))</f>
        <v/>
      </c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</row>
    <row r="29">
      <c r="D29" s="3">
        <f>IF(A29="","",MAX(0,Datos!$B$3*I29-J29))</f>
        <v/>
      </c>
      <c r="G29" s="4">
        <f>IF(F29="","",Datos!$B$1+(F29-1)*IF(Datos!$B$2="quincenal",15,7))</f>
        <v/>
      </c>
      <c r="H29" s="3">
        <f>IF(F29="","",Datos!$B$3*Datos!$B$4)</f>
        <v/>
      </c>
      <c r="I29">
        <f>IF(A29="","",Datos!$B$6)</f>
        <v/>
      </c>
      <c r="J29" s="3">
        <f>IF(A29="","",SUM(K29:AD29))</f>
        <v/>
      </c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</row>
    <row r="30">
      <c r="D30" s="3">
        <f>IF(A30="","",MAX(0,Datos!$B$3*I30-J30))</f>
        <v/>
      </c>
      <c r="G30" s="4">
        <f>IF(F30="","",Datos!$B$1+(F30-1)*IF(Datos!$B$2="quincenal",15,7))</f>
        <v/>
      </c>
      <c r="H30" s="3">
        <f>IF(F30="","",Datos!$B$3*Datos!$B$4)</f>
        <v/>
      </c>
      <c r="I30">
        <f>IF(A30="","",Datos!$B$6)</f>
        <v/>
      </c>
      <c r="J30" s="3">
        <f>IF(A30="","",SUM(K30:AD30))</f>
        <v/>
      </c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</row>
    <row r="31">
      <c r="D31" s="3">
        <f>IF(A31="","",MAX(0,Datos!$B$3*I31-J31))</f>
        <v/>
      </c>
      <c r="G31" s="4">
        <f>IF(F31="","",Datos!$B$1+(F31-1)*IF(Datos!$B$2="quincenal",15,7))</f>
        <v/>
      </c>
      <c r="H31" s="3">
        <f>IF(F31="","",Datos!$B$3*Datos!$B$4)</f>
        <v/>
      </c>
      <c r="I31">
        <f>IF(A31="","",Datos!$B$6)</f>
        <v/>
      </c>
      <c r="J31" s="3">
        <f>IF(A31="","",SUM(K31:AD31))</f>
        <v/>
      </c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</row>
    <row r="32">
      <c r="D32" s="3">
        <f>IF(A32="","",MAX(0,Datos!$B$3*I32-J32))</f>
        <v/>
      </c>
      <c r="G32" s="4">
        <f>IF(F32="","",Datos!$B$1+(F32-1)*IF(Datos!$B$2="quincenal",15,7))</f>
        <v/>
      </c>
      <c r="H32" s="3">
        <f>IF(F32="","",Datos!$B$3*Datos!$B$4)</f>
        <v/>
      </c>
      <c r="I32">
        <f>IF(A32="","",Datos!$B$6)</f>
        <v/>
      </c>
      <c r="J32" s="3">
        <f>IF(A32="","",SUM(K32:AD32))</f>
        <v/>
      </c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</row>
    <row r="33">
      <c r="D33" s="3">
        <f>IF(A33="","",MAX(0,Datos!$B$3*I33-J33))</f>
        <v/>
      </c>
      <c r="G33" s="4">
        <f>IF(F33="","",Datos!$B$1+(F33-1)*IF(Datos!$B$2="quincenal",15,7))</f>
        <v/>
      </c>
      <c r="H33" s="3">
        <f>IF(F33="","",Datos!$B$3*Datos!$B$4)</f>
        <v/>
      </c>
      <c r="I33">
        <f>IF(A33="","",Datos!$B$6)</f>
        <v/>
      </c>
      <c r="J33" s="3">
        <f>IF(A33="","",SUM(K33:AD33))</f>
        <v/>
      </c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</row>
    <row r="34">
      <c r="D34" s="3">
        <f>IF(A34="","",MAX(0,Datos!$B$3*I34-J34))</f>
        <v/>
      </c>
      <c r="G34" s="4">
        <f>IF(F34="","",Datos!$B$1+(F34-1)*IF(Datos!$B$2="quincenal",15,7))</f>
        <v/>
      </c>
      <c r="H34" s="3">
        <f>IF(F34="","",Datos!$B$3*Datos!$B$4)</f>
        <v/>
      </c>
      <c r="I34">
        <f>IF(A34="","",Datos!$B$6)</f>
        <v/>
      </c>
      <c r="J34" s="3">
        <f>IF(A34="","",SUM(K34:AD34))</f>
        <v/>
      </c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  <c r="AA34" s="5" t="n"/>
      <c r="AB34" s="5" t="n"/>
      <c r="AC34" s="5" t="n"/>
      <c r="AD34" s="5" t="n"/>
    </row>
    <row r="35">
      <c r="D35" s="3">
        <f>IF(A35="","",MAX(0,Datos!$B$3*I35-J35))</f>
        <v/>
      </c>
      <c r="G35" s="4">
        <f>IF(F35="","",Datos!$B$1+(F35-1)*IF(Datos!$B$2="quincenal",15,7))</f>
        <v/>
      </c>
      <c r="H35" s="3">
        <f>IF(F35="","",Datos!$B$3*Datos!$B$4)</f>
        <v/>
      </c>
      <c r="I35">
        <f>IF(A35="","",Datos!$B$6)</f>
        <v/>
      </c>
      <c r="J35" s="3">
        <f>IF(A35="","",SUM(K35:AD35))</f>
        <v/>
      </c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  <c r="AB35" s="5" t="n"/>
      <c r="AC35" s="5" t="n"/>
      <c r="AD35" s="5" t="n"/>
    </row>
    <row r="36">
      <c r="D36" s="3">
        <f>IF(A36="","",MAX(0,Datos!$B$3*I36-J36))</f>
        <v/>
      </c>
      <c r="G36" s="4">
        <f>IF(F36="","",Datos!$B$1+(F36-1)*IF(Datos!$B$2="quincenal",15,7))</f>
        <v/>
      </c>
      <c r="H36" s="3">
        <f>IF(F36="","",Datos!$B$3*Datos!$B$4)</f>
        <v/>
      </c>
      <c r="I36">
        <f>IF(A36="","",Datos!$B$6)</f>
        <v/>
      </c>
      <c r="J36" s="3">
        <f>IF(A36="","",SUM(K36:AD36))</f>
        <v/>
      </c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  <c r="AA36" s="5" t="n"/>
      <c r="AB36" s="5" t="n"/>
      <c r="AC36" s="5" t="n"/>
      <c r="AD36" s="5" t="n"/>
    </row>
    <row r="37">
      <c r="D37" s="3">
        <f>IF(A37="","",MAX(0,Datos!$B$3*I37-J37))</f>
        <v/>
      </c>
      <c r="G37" s="4">
        <f>IF(F37="","",Datos!$B$1+(F37-1)*IF(Datos!$B$2="quincenal",15,7))</f>
        <v/>
      </c>
      <c r="H37" s="3">
        <f>IF(F37="","",Datos!$B$3*Datos!$B$4)</f>
        <v/>
      </c>
      <c r="I37">
        <f>IF(A37="","",Datos!$B$6)</f>
        <v/>
      </c>
      <c r="J37" s="3">
        <f>IF(A37="","",SUM(K37:AD37))</f>
        <v/>
      </c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</row>
    <row r="38">
      <c r="D38" s="3">
        <f>IF(A38="","",MAX(0,Datos!$B$3*I38-J38))</f>
        <v/>
      </c>
      <c r="G38" s="4">
        <f>IF(F38="","",Datos!$B$1+(F38-1)*IF(Datos!$B$2="quincenal",15,7))</f>
        <v/>
      </c>
      <c r="H38" s="3">
        <f>IF(F38="","",Datos!$B$3*Datos!$B$4)</f>
        <v/>
      </c>
      <c r="I38">
        <f>IF(A38="","",Datos!$B$6)</f>
        <v/>
      </c>
      <c r="J38" s="3">
        <f>IF(A38="","",SUM(K38:AD38))</f>
        <v/>
      </c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  <c r="Z38" s="5" t="n"/>
      <c r="AA38" s="5" t="n"/>
      <c r="AB38" s="5" t="n"/>
      <c r="AC38" s="5" t="n"/>
      <c r="AD38" s="5" t="n"/>
    </row>
    <row r="39">
      <c r="D39" s="3">
        <f>IF(A39="","",MAX(0,Datos!$B$3*I39-J39))</f>
        <v/>
      </c>
      <c r="G39" s="4">
        <f>IF(F39="","",Datos!$B$1+(F39-1)*IF(Datos!$B$2="quincenal",15,7))</f>
        <v/>
      </c>
      <c r="H39" s="3">
        <f>IF(F39="","",Datos!$B$3*Datos!$B$4)</f>
        <v/>
      </c>
      <c r="I39">
        <f>IF(A39="","",Datos!$B$6)</f>
        <v/>
      </c>
      <c r="J39" s="3">
        <f>IF(A39="","",SUM(K39:AD39))</f>
        <v/>
      </c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  <c r="Z39" s="5" t="n"/>
      <c r="AA39" s="5" t="n"/>
      <c r="AB39" s="5" t="n"/>
      <c r="AC39" s="5" t="n"/>
      <c r="AD39" s="5" t="n"/>
    </row>
    <row r="40">
      <c r="D40" s="3">
        <f>IF(A40="","",MAX(0,Datos!$B$3*I40-J40))</f>
        <v/>
      </c>
      <c r="G40" s="4">
        <f>IF(F40="","",Datos!$B$1+(F40-1)*IF(Datos!$B$2="quincenal",15,7))</f>
        <v/>
      </c>
      <c r="H40" s="3">
        <f>IF(F40="","",Datos!$B$3*Datos!$B$4)</f>
        <v/>
      </c>
      <c r="I40">
        <f>IF(A40="","",Datos!$B$6)</f>
        <v/>
      </c>
      <c r="J40" s="3">
        <f>IF(A40="","",SUM(K40:AD40))</f>
        <v/>
      </c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  <c r="Z40" s="5" t="n"/>
      <c r="AA40" s="5" t="n"/>
      <c r="AB40" s="5" t="n"/>
      <c r="AC40" s="5" t="n"/>
      <c r="AD40" s="5" t="n"/>
    </row>
    <row r="41">
      <c r="D41" s="3">
        <f>IF(A41="","",MAX(0,Datos!$B$3*I41-J41))</f>
        <v/>
      </c>
      <c r="G41" s="4">
        <f>IF(F41="","",Datos!$B$1+(F41-1)*IF(Datos!$B$2="quincenal",15,7))</f>
        <v/>
      </c>
      <c r="H41" s="3">
        <f>IF(F41="","",Datos!$B$3*Datos!$B$4)</f>
        <v/>
      </c>
      <c r="I41">
        <f>IF(A41="","",Datos!$B$6)</f>
        <v/>
      </c>
      <c r="J41" s="3">
        <f>IF(A41="","",SUM(K41:AD41))</f>
        <v/>
      </c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  <c r="Y41" s="5" t="n"/>
      <c r="Z41" s="5" t="n"/>
      <c r="AA41" s="5" t="n"/>
      <c r="AB41" s="5" t="n"/>
      <c r="AC41" s="5" t="n"/>
      <c r="AD41" s="5" t="n"/>
    </row>
    <row r="43">
      <c r="A43" s="6" t="inlineStr">
        <is>
          <t>Juntado en la ronda</t>
        </is>
      </c>
      <c r="D43" s="7">
        <f>SUM(D2:D41)</f>
        <v/>
      </c>
      <c r="J43" s="7">
        <f>SUM(J2:J41)</f>
        <v/>
      </c>
      <c r="K43" s="7">
        <f>SUM(K2:K41)</f>
        <v/>
      </c>
      <c r="L43" s="7">
        <f>SUM(L2:L41)</f>
        <v/>
      </c>
      <c r="M43" s="7">
        <f>SUM(M2:M41)</f>
        <v/>
      </c>
      <c r="N43" s="7">
        <f>SUM(N2:N41)</f>
        <v/>
      </c>
      <c r="O43" s="7">
        <f>SUM(O2:O41)</f>
        <v/>
      </c>
      <c r="P43" s="7">
        <f>SUM(P2:P41)</f>
        <v/>
      </c>
      <c r="Q43" s="7">
        <f>SUM(Q2:Q41)</f>
        <v/>
      </c>
      <c r="R43" s="7">
        <f>SUM(R2:R41)</f>
        <v/>
      </c>
      <c r="S43" s="7">
        <f>SUM(S2:S41)</f>
        <v/>
      </c>
      <c r="T43" s="7">
        <f>SUM(T2:T41)</f>
        <v/>
      </c>
      <c r="U43" s="7">
        <f>SUM(U2:U41)</f>
        <v/>
      </c>
      <c r="V43" s="7">
        <f>SUM(V2:V41)</f>
        <v/>
      </c>
      <c r="W43" s="7">
        <f>SUM(W2:W41)</f>
        <v/>
      </c>
      <c r="X43" s="7">
        <f>SUM(X2:X41)</f>
        <v/>
      </c>
      <c r="Y43" s="7">
        <f>SUM(Y2:Y41)</f>
        <v/>
      </c>
      <c r="Z43" s="7">
        <f>SUM(Z2:Z41)</f>
        <v/>
      </c>
      <c r="AA43" s="7">
        <f>SUM(AA2:AA41)</f>
        <v/>
      </c>
      <c r="AB43" s="7">
        <f>SUM(AB2:AB41)</f>
        <v/>
      </c>
      <c r="AC43" s="7">
        <f>SUM(AC2:AC41)</f>
        <v/>
      </c>
      <c r="AD43" s="7">
        <f>SUM(AD2:AD41)</f>
        <v/>
      </c>
    </row>
  </sheetData>
  <dataValidations count="1">
    <dataValidation sqref="E2:E4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  <col width="8" customWidth="1" min="4" max="4"/>
    <col width="14" customWidth="1" min="5" max="5"/>
    <col width="22" customWidth="1" min="6" max="6"/>
    <col width="14" customWidth="1" min="7" max="7"/>
  </cols>
  <sheetData>
    <row r="1">
      <c r="A1" s="6" t="inlineStr">
        <is>
          <t>Fecha de la primera ronda</t>
        </is>
      </c>
      <c r="B1" s="8" t="n">
        <v>46267</v>
      </c>
      <c r="D1" s="9" t="inlineStr">
        <is>
          <t>Ronda</t>
        </is>
      </c>
      <c r="E1" s="9" t="inlineStr">
        <is>
          <t>Fecha</t>
        </is>
      </c>
      <c r="F1" s="9" t="inlineStr">
        <is>
          <t>Le toca cobrar</t>
        </is>
      </c>
      <c r="G1" s="9" t="inlineStr">
        <is>
          <t>Recibe</t>
        </is>
      </c>
    </row>
    <row r="2">
      <c r="A2" s="6" t="inlineStr">
        <is>
          <t>Frecuencia</t>
        </is>
      </c>
      <c r="B2" s="10" t="inlineStr">
        <is>
          <t>semanal</t>
        </is>
      </c>
      <c r="D2">
        <f>IF(1&gt;$B$4,"",1)</f>
        <v/>
      </c>
      <c r="E2" s="4">
        <f>IF(D2="","",$B$1+(D2-1)*IF($B$2="quincenal",15,7))</f>
        <v/>
      </c>
      <c r="F2">
        <f>IF(D2="","",IFERROR(INDEX(Integrantes!$A$2:$A$41,MATCH(D2,Integrantes!$F$2:$F$41,0)),"sin turno"))</f>
        <v/>
      </c>
      <c r="G2" s="3">
        <f>IF(D2="","",$B$3*$B$4)</f>
        <v/>
      </c>
    </row>
    <row r="3">
      <c r="A3" s="6" t="inlineStr">
        <is>
          <t>Aportación por ronda</t>
        </is>
      </c>
      <c r="B3" s="11" t="n">
        <v>500</v>
      </c>
      <c r="D3">
        <f>IF(2&gt;$B$4,"",2)</f>
        <v/>
      </c>
      <c r="E3" s="4">
        <f>IF(D3="","",$B$1+(D3-1)*IF($B$2="quincenal",15,7))</f>
        <v/>
      </c>
      <c r="F3">
        <f>IF(D3="","",IFERROR(INDEX(Integrantes!$A$2:$A$41,MATCH(D3,Integrantes!$F$2:$F$41,0)),"sin turno"))</f>
        <v/>
      </c>
      <c r="G3" s="3">
        <f>IF(D3="","",$B$3*$B$4)</f>
        <v/>
      </c>
    </row>
    <row r="4">
      <c r="A4" s="6" t="inlineStr">
        <is>
          <t>Integrantes</t>
        </is>
      </c>
      <c r="B4" s="12">
        <f>COUNTA(Integrantes!A2:A41)</f>
        <v/>
      </c>
      <c r="D4">
        <f>IF(3&gt;$B$4,"",3)</f>
        <v/>
      </c>
      <c r="E4" s="4">
        <f>IF(D4="","",$B$1+(D4-1)*IF($B$2="quincenal",15,7))</f>
        <v/>
      </c>
      <c r="F4">
        <f>IF(D4="","",IFERROR(INDEX(Integrantes!$A$2:$A$41,MATCH(D4,Integrantes!$F$2:$F$41,0)),"sin turno"))</f>
        <v/>
      </c>
      <c r="G4" s="3">
        <f>IF(D4="","",$B$3*$B$4)</f>
        <v/>
      </c>
    </row>
    <row r="5">
      <c r="A5" s="6" t="inlineStr">
        <is>
          <t>Fecha de corte</t>
        </is>
      </c>
      <c r="B5" s="4">
        <f>TODAY()</f>
        <v/>
      </c>
      <c r="D5">
        <f>IF(4&gt;$B$4,"",4)</f>
        <v/>
      </c>
      <c r="E5" s="4">
        <f>IF(D5="","",$B$1+(D5-1)*IF($B$2="quincenal",15,7))</f>
        <v/>
      </c>
      <c r="F5">
        <f>IF(D5="","",IFERROR(INDEX(Integrantes!$A$2:$A$41,MATCH(D5,Integrantes!$F$2:$F$41,0)),"sin turno"))</f>
        <v/>
      </c>
      <c r="G5" s="3">
        <f>IF(D5="","",$B$3*$B$4)</f>
        <v/>
      </c>
    </row>
    <row r="6">
      <c r="A6" s="6" t="inlineStr">
        <is>
          <t>Rondas que ya tocaron</t>
        </is>
      </c>
      <c r="B6" s="12">
        <f>IF(B5&lt;B1,0,MIN(B4,INT((B5-B1)/IF(B2="quincenal",15,7))+1))</f>
        <v/>
      </c>
      <c r="D6">
        <f>IF(5&gt;$B$4,"",5)</f>
        <v/>
      </c>
      <c r="E6" s="4">
        <f>IF(D6="","",$B$1+(D6-1)*IF($B$2="quincenal",15,7))</f>
        <v/>
      </c>
      <c r="F6">
        <f>IF(D6="","",IFERROR(INDEX(Integrantes!$A$2:$A$41,MATCH(D6,Integrantes!$F$2:$F$41,0)),"sin turno"))</f>
        <v/>
      </c>
      <c r="G6" s="3">
        <f>IF(D6="","",$B$3*$B$4)</f>
        <v/>
      </c>
    </row>
    <row r="7">
      <c r="D7">
        <f>IF(6&gt;$B$4,"",6)</f>
        <v/>
      </c>
      <c r="E7" s="4">
        <f>IF(D7="","",$B$1+(D7-1)*IF($B$2="quincenal",15,7))</f>
        <v/>
      </c>
      <c r="F7">
        <f>IF(D7="","",IFERROR(INDEX(Integrantes!$A$2:$A$41,MATCH(D7,Integrantes!$F$2:$F$41,0)),"sin turno"))</f>
        <v/>
      </c>
      <c r="G7" s="3">
        <f>IF(D7="","",$B$3*$B$4)</f>
        <v/>
      </c>
    </row>
    <row r="8">
      <c r="D8">
        <f>IF(7&gt;$B$4,"",7)</f>
        <v/>
      </c>
      <c r="E8" s="4">
        <f>IF(D8="","",$B$1+(D8-1)*IF($B$2="quincenal",15,7))</f>
        <v/>
      </c>
      <c r="F8">
        <f>IF(D8="","",IFERROR(INDEX(Integrantes!$A$2:$A$41,MATCH(D8,Integrantes!$F$2:$F$41,0)),"sin turno"))</f>
        <v/>
      </c>
      <c r="G8" s="3">
        <f>IF(D8="","",$B$3*$B$4)</f>
        <v/>
      </c>
    </row>
    <row r="9">
      <c r="D9">
        <f>IF(8&gt;$B$4,"",8)</f>
        <v/>
      </c>
      <c r="E9" s="4">
        <f>IF(D9="","",$B$1+(D9-1)*IF($B$2="quincenal",15,7))</f>
        <v/>
      </c>
      <c r="F9">
        <f>IF(D9="","",IFERROR(INDEX(Integrantes!$A$2:$A$41,MATCH(D9,Integrantes!$F$2:$F$41,0)),"sin turno"))</f>
        <v/>
      </c>
      <c r="G9" s="3">
        <f>IF(D9="","",$B$3*$B$4)</f>
        <v/>
      </c>
    </row>
    <row r="10">
      <c r="D10">
        <f>IF(9&gt;$B$4,"",9)</f>
        <v/>
      </c>
      <c r="E10" s="4">
        <f>IF(D10="","",$B$1+(D10-1)*IF($B$2="quincenal",15,7))</f>
        <v/>
      </c>
      <c r="F10">
        <f>IF(D10="","",IFERROR(INDEX(Integrantes!$A$2:$A$41,MATCH(D10,Integrantes!$F$2:$F$41,0)),"sin turno"))</f>
        <v/>
      </c>
      <c r="G10" s="3">
        <f>IF(D10="","",$B$3*$B$4)</f>
        <v/>
      </c>
    </row>
    <row r="11">
      <c r="D11">
        <f>IF(10&gt;$B$4,"",10)</f>
        <v/>
      </c>
      <c r="E11" s="4">
        <f>IF(D11="","",$B$1+(D11-1)*IF($B$2="quincenal",15,7))</f>
        <v/>
      </c>
      <c r="F11">
        <f>IF(D11="","",IFERROR(INDEX(Integrantes!$A$2:$A$41,MATCH(D11,Integrantes!$F$2:$F$41,0)),"sin turno"))</f>
        <v/>
      </c>
      <c r="G11" s="3">
        <f>IF(D11="","",$B$3*$B$4)</f>
        <v/>
      </c>
    </row>
    <row r="12">
      <c r="D12">
        <f>IF(11&gt;$B$4,"",11)</f>
        <v/>
      </c>
      <c r="E12" s="4">
        <f>IF(D12="","",$B$1+(D12-1)*IF($B$2="quincenal",15,7))</f>
        <v/>
      </c>
      <c r="F12">
        <f>IF(D12="","",IFERROR(INDEX(Integrantes!$A$2:$A$41,MATCH(D12,Integrantes!$F$2:$F$41,0)),"sin turno"))</f>
        <v/>
      </c>
      <c r="G12" s="3">
        <f>IF(D12="","",$B$3*$B$4)</f>
        <v/>
      </c>
    </row>
    <row r="13">
      <c r="D13">
        <f>IF(12&gt;$B$4,"",12)</f>
        <v/>
      </c>
      <c r="E13" s="4">
        <f>IF(D13="","",$B$1+(D13-1)*IF($B$2="quincenal",15,7))</f>
        <v/>
      </c>
      <c r="F13">
        <f>IF(D13="","",IFERROR(INDEX(Integrantes!$A$2:$A$41,MATCH(D13,Integrantes!$F$2:$F$41,0)),"sin turno"))</f>
        <v/>
      </c>
      <c r="G13" s="3">
        <f>IF(D13="","",$B$3*$B$4)</f>
        <v/>
      </c>
    </row>
    <row r="14">
      <c r="D14">
        <f>IF(13&gt;$B$4,"",13)</f>
        <v/>
      </c>
      <c r="E14" s="4">
        <f>IF(D14="","",$B$1+(D14-1)*IF($B$2="quincenal",15,7))</f>
        <v/>
      </c>
      <c r="F14">
        <f>IF(D14="","",IFERROR(INDEX(Integrantes!$A$2:$A$41,MATCH(D14,Integrantes!$F$2:$F$41,0)),"sin turno"))</f>
        <v/>
      </c>
      <c r="G14" s="3">
        <f>IF(D14="","",$B$3*$B$4)</f>
        <v/>
      </c>
    </row>
    <row r="15">
      <c r="D15">
        <f>IF(14&gt;$B$4,"",14)</f>
        <v/>
      </c>
      <c r="E15" s="4">
        <f>IF(D15="","",$B$1+(D15-1)*IF($B$2="quincenal",15,7))</f>
        <v/>
      </c>
      <c r="F15">
        <f>IF(D15="","",IFERROR(INDEX(Integrantes!$A$2:$A$41,MATCH(D15,Integrantes!$F$2:$F$41,0)),"sin turno"))</f>
        <v/>
      </c>
      <c r="G15" s="3">
        <f>IF(D15="","",$B$3*$B$4)</f>
        <v/>
      </c>
    </row>
    <row r="16">
      <c r="D16">
        <f>IF(15&gt;$B$4,"",15)</f>
        <v/>
      </c>
      <c r="E16" s="4">
        <f>IF(D16="","",$B$1+(D16-1)*IF($B$2="quincenal",15,7))</f>
        <v/>
      </c>
      <c r="F16">
        <f>IF(D16="","",IFERROR(INDEX(Integrantes!$A$2:$A$41,MATCH(D16,Integrantes!$F$2:$F$41,0)),"sin turno"))</f>
        <v/>
      </c>
      <c r="G16" s="3">
        <f>IF(D16="","",$B$3*$B$4)</f>
        <v/>
      </c>
    </row>
    <row r="17">
      <c r="D17">
        <f>IF(16&gt;$B$4,"",16)</f>
        <v/>
      </c>
      <c r="E17" s="4">
        <f>IF(D17="","",$B$1+(D17-1)*IF($B$2="quincenal",15,7))</f>
        <v/>
      </c>
      <c r="F17">
        <f>IF(D17="","",IFERROR(INDEX(Integrantes!$A$2:$A$41,MATCH(D17,Integrantes!$F$2:$F$41,0)),"sin turno"))</f>
        <v/>
      </c>
      <c r="G17" s="3">
        <f>IF(D17="","",$B$3*$B$4)</f>
        <v/>
      </c>
    </row>
    <row r="18">
      <c r="D18">
        <f>IF(17&gt;$B$4,"",17)</f>
        <v/>
      </c>
      <c r="E18" s="4">
        <f>IF(D18="","",$B$1+(D18-1)*IF($B$2="quincenal",15,7))</f>
        <v/>
      </c>
      <c r="F18">
        <f>IF(D18="","",IFERROR(INDEX(Integrantes!$A$2:$A$41,MATCH(D18,Integrantes!$F$2:$F$41,0)),"sin turno"))</f>
        <v/>
      </c>
      <c r="G18" s="3">
        <f>IF(D18="","",$B$3*$B$4)</f>
        <v/>
      </c>
    </row>
    <row r="19">
      <c r="D19">
        <f>IF(18&gt;$B$4,"",18)</f>
        <v/>
      </c>
      <c r="E19" s="4">
        <f>IF(D19="","",$B$1+(D19-1)*IF($B$2="quincenal",15,7))</f>
        <v/>
      </c>
      <c r="F19">
        <f>IF(D19="","",IFERROR(INDEX(Integrantes!$A$2:$A$41,MATCH(D19,Integrantes!$F$2:$F$41,0)),"sin turno"))</f>
        <v/>
      </c>
      <c r="G19" s="3">
        <f>IF(D19="","",$B$3*$B$4)</f>
        <v/>
      </c>
    </row>
    <row r="20">
      <c r="D20">
        <f>IF(19&gt;$B$4,"",19)</f>
        <v/>
      </c>
      <c r="E20" s="4">
        <f>IF(D20="","",$B$1+(D20-1)*IF($B$2="quincenal",15,7))</f>
        <v/>
      </c>
      <c r="F20">
        <f>IF(D20="","",IFERROR(INDEX(Integrantes!$A$2:$A$41,MATCH(D20,Integrantes!$F$2:$F$41,0)),"sin turno"))</f>
        <v/>
      </c>
      <c r="G20" s="3">
        <f>IF(D20="","",$B$3*$B$4)</f>
        <v/>
      </c>
    </row>
    <row r="21">
      <c r="D21">
        <f>IF(20&gt;$B$4,"",20)</f>
        <v/>
      </c>
      <c r="E21" s="4">
        <f>IF(D21="","",$B$1+(D21-1)*IF($B$2="quincenal",15,7))</f>
        <v/>
      </c>
      <c r="F21">
        <f>IF(D21="","",IFERROR(INDEX(Integrantes!$A$2:$A$41,MATCH(D21,Integrantes!$F$2:$F$41,0)),"sin turno"))</f>
        <v/>
      </c>
      <c r="G21" s="3">
        <f>IF(D21="","",$B$3*$B$4)</f>
        <v/>
      </c>
    </row>
  </sheetData>
  <dataValidations count="1">
    <dataValidation sqref="B2" showDropDown="0" showInputMessage="0" showErrorMessage="0" allowBlank="1" type="list">
      <formula1>"semanal,quincenal"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3" t="inlineStr">
        <is>
          <t>Cómo se usa esta hoja</t>
        </is>
      </c>
    </row>
    <row r="3" ht="30" customHeight="1">
      <c r="A3" s="14" t="inlineStr">
        <is>
          <t>En una tanda nadie le debe a nadie: cada quien pone lo mismo en cada ronda y a cada quien le toca</t>
        </is>
      </c>
    </row>
    <row r="4" ht="15" customHeight="1">
      <c r="A4" s="14" t="inlineStr">
        <is>
          <t>cobrar una vez, en su turno. Lo que se lleva es el turno y quién ya puso.</t>
        </is>
      </c>
    </row>
    <row r="5" ht="15" customHeight="1">
      <c r="A5" s="14" t="inlineStr"/>
    </row>
    <row r="6" ht="15" customHeight="1">
      <c r="A6" s="14" t="inlineStr">
        <is>
          <t>Datos: la fecha de la primera ronda, si es semanal o quincenal y la aportación. Las fechas de</t>
        </is>
      </c>
    </row>
    <row r="7" ht="15" customHeight="1">
      <c r="A7" s="14" t="inlineStr">
        <is>
          <t>cada ronda, quién cobra en cada una y cuánto recibe salen solas. Quincenal cuenta 15 días.</t>
        </is>
      </c>
    </row>
    <row r="8" ht="15" customHeight="1">
      <c r="A8" s="14" t="inlineStr"/>
    </row>
    <row r="9" ht="15" customHeight="1">
      <c r="A9" s="14" t="inlineStr">
        <is>
          <t>Integrantes: un renglón por persona con su número de turno. Una persona con dos números lleva</t>
        </is>
      </c>
    </row>
    <row r="10" ht="15" customHeight="1">
      <c r="A10" s="14" t="inlineStr">
        <is>
          <t>dos renglones. En cada ronda se anota lo que puso; si no puso, la casilla se queda vacía.</t>
        </is>
      </c>
    </row>
    <row r="11" ht="15" customHeight="1">
      <c r="A11" s="14" t="inlineStr"/>
    </row>
    <row r="12" ht="15" customHeight="1">
      <c r="A12" s="14" t="inlineStr">
        <is>
          <t>«Rondas vencidas» son las que ya tocaron a hoy. El saldo es lo que le falta poner de esas</t>
        </is>
      </c>
    </row>
    <row r="13" ht="15" customHeight="1">
      <c r="A13" s="14" t="inlineStr">
        <is>
          <t>rondas. El renglón de abajo dice cuánto se juntó en cada ronda: si no da la aportación por</t>
        </is>
      </c>
    </row>
    <row r="14" ht="15" customHeight="1">
      <c r="A14" s="14" t="inlineStr">
        <is>
          <t>integrantes, alguien no ha puesto y quien cobra esa ronda recibe menos.</t>
        </is>
      </c>
    </row>
    <row r="15" ht="15" customHeight="1">
      <c r="A15" s="14" t="inlineStr"/>
    </row>
    <row r="16" ht="15" customHeight="1">
      <c r="A16" s="14" t="inlineStr">
        <is>
          <t>Las cinco primeras columnas son las que lee Makatea: se guarda como CSV y se sube, y el</t>
        </is>
      </c>
    </row>
    <row r="17" ht="15" customHeight="1">
      <c r="A17" s="14" t="inlineStr">
        <is>
          <t>recordatorio le llega a cada integrante antes de cada ronda, no en el grupo.</t>
        </is>
      </c>
    </row>
    <row r="19">
      <c r="A19" s="15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2026-10-13T19:49:19Z</dcterms:created>
  <dcterms:modified xmlns:dcterms="http://purl.org/dc/terms/" xmlns:xsi="http://www.w3.org/2001/XMLSchema-instance" xsi:type="dcterms:W3CDTF">2026-10-13T19:49:19Z</dcterms:modified>
</cp:coreProperties>
</file>