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jeta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0F8B83"/>
    </font>
    <font>
      <b val="1"/>
      <color rgb="001A2B2A"/>
      <sz val="10"/>
    </font>
    <font>
      <b val="1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4" fontId="4" fillId="0" borderId="0" pivotButton="0" quotePrefix="0" xfId="0"/>
    <xf numFmtId="0" fontId="5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26" customWidth="1" min="6" max="6"/>
  </cols>
  <sheetData>
    <row r="1">
      <c r="A1" s="1" t="inlineStr">
        <is>
          <t>Tarjeta de abonos quincenales</t>
        </is>
      </c>
    </row>
    <row r="2">
      <c r="A2" s="2" t="inlineStr">
        <is>
          <t>Cambia las celdas grises. Las fechas caen el 15 y el último día de cada mes.</t>
        </is>
      </c>
    </row>
    <row r="4">
      <c r="A4" s="3" t="inlineStr">
        <is>
          <t>Cliente</t>
        </is>
      </c>
      <c r="B4" s="4" t="inlineStr">
        <is>
          <t>Rosa Martínez</t>
        </is>
      </c>
    </row>
    <row r="5">
      <c r="A5" s="3" t="inlineStr">
        <is>
          <t>Concepto</t>
        </is>
      </c>
      <c r="B5" s="4" t="inlineStr">
        <is>
          <t>Refrigerador a crédito</t>
        </is>
      </c>
    </row>
    <row r="6">
      <c r="A6" s="3" t="inlineStr">
        <is>
          <t>Total a pagar</t>
        </is>
      </c>
      <c r="B6" s="5" t="n">
        <v>9600</v>
      </c>
    </row>
    <row r="7">
      <c r="A7" s="3" t="inlineStr">
        <is>
          <t>Número de abonos</t>
        </is>
      </c>
      <c r="B7" s="6" t="n">
        <v>12</v>
      </c>
    </row>
    <row r="8">
      <c r="A8" s="3" t="inlineStr">
        <is>
          <t>Primera quincena (día 15 o fin de mes)</t>
        </is>
      </c>
      <c r="B8" s="7" t="n">
        <v>46310</v>
      </c>
    </row>
    <row r="10">
      <c r="A10" s="3" t="inlineStr">
        <is>
          <t>Abono quincenal</t>
        </is>
      </c>
      <c r="B10" s="8">
        <f>ROUND(B6/B7,2)</f>
        <v/>
      </c>
    </row>
    <row r="12">
      <c r="A12" s="9" t="inlineStr">
        <is>
          <t>Abono</t>
        </is>
      </c>
      <c r="B12" s="9" t="inlineStr">
        <is>
          <t>Fecha</t>
        </is>
      </c>
      <c r="C12" s="9" t="inlineStr">
        <is>
          <t>Monto</t>
        </is>
      </c>
      <c r="D12" s="9" t="inlineStr">
        <is>
          <t>Pagado</t>
        </is>
      </c>
      <c r="E12" s="9" t="inlineStr">
        <is>
          <t>Saldo</t>
        </is>
      </c>
      <c r="F12" s="9" t="inlineStr">
        <is>
          <t>Recibió (nombre y firma)</t>
        </is>
      </c>
    </row>
    <row r="13">
      <c r="A13">
        <f>IF(1&lt;=$B$7,1,"")</f>
        <v/>
      </c>
      <c r="B13" s="10">
        <f>IF(A13="","",$B$8)</f>
        <v/>
      </c>
      <c r="C13" s="11">
        <f>IF(A13="","",IF(1=$B$7,ROUND($B$6-$B$10*(1-1),2),$B$10))</f>
        <v/>
      </c>
      <c r="D13" s="5" t="n"/>
      <c r="E13" s="11">
        <f>IF(A13="","",$B$6-N(D13))</f>
        <v/>
      </c>
    </row>
    <row r="14">
      <c r="A14">
        <f>IF(2&lt;=$B$7,2,"")</f>
        <v/>
      </c>
      <c r="B14" s="10">
        <f>IF(A14="","",IF(DAY(B13)=15,EOMONTH(B13,0),DATE(YEAR(B13),MONTH(B13)+1,15)))</f>
        <v/>
      </c>
      <c r="C14" s="11">
        <f>IF(A14="","",IF(2=$B$7,ROUND($B$6-$B$10*(2-1),2),$B$10))</f>
        <v/>
      </c>
      <c r="D14" s="5" t="n"/>
      <c r="E14" s="11">
        <f>IF(A14="","",E13-N(D14))</f>
        <v/>
      </c>
    </row>
    <row r="15">
      <c r="A15">
        <f>IF(3&lt;=$B$7,3,"")</f>
        <v/>
      </c>
      <c r="B15" s="10">
        <f>IF(A15="","",IF(DAY(B14)=15,EOMONTH(B14,0),DATE(YEAR(B14),MONTH(B14)+1,15)))</f>
        <v/>
      </c>
      <c r="C15" s="11">
        <f>IF(A15="","",IF(3=$B$7,ROUND($B$6-$B$10*(3-1),2),$B$10))</f>
        <v/>
      </c>
      <c r="D15" s="5" t="n"/>
      <c r="E15" s="11">
        <f>IF(A15="","",E14-N(D15))</f>
        <v/>
      </c>
    </row>
    <row r="16">
      <c r="A16">
        <f>IF(4&lt;=$B$7,4,"")</f>
        <v/>
      </c>
      <c r="B16" s="10">
        <f>IF(A16="","",IF(DAY(B15)=15,EOMONTH(B15,0),DATE(YEAR(B15),MONTH(B15)+1,15)))</f>
        <v/>
      </c>
      <c r="C16" s="11">
        <f>IF(A16="","",IF(4=$B$7,ROUND($B$6-$B$10*(4-1),2),$B$10))</f>
        <v/>
      </c>
      <c r="D16" s="5" t="n"/>
      <c r="E16" s="11">
        <f>IF(A16="","",E15-N(D16))</f>
        <v/>
      </c>
    </row>
    <row r="17">
      <c r="A17">
        <f>IF(5&lt;=$B$7,5,"")</f>
        <v/>
      </c>
      <c r="B17" s="10">
        <f>IF(A17="","",IF(DAY(B16)=15,EOMONTH(B16,0),DATE(YEAR(B16),MONTH(B16)+1,15)))</f>
        <v/>
      </c>
      <c r="C17" s="11">
        <f>IF(A17="","",IF(5=$B$7,ROUND($B$6-$B$10*(5-1),2),$B$10))</f>
        <v/>
      </c>
      <c r="D17" s="5" t="n"/>
      <c r="E17" s="11">
        <f>IF(A17="","",E16-N(D17))</f>
        <v/>
      </c>
    </row>
    <row r="18">
      <c r="A18">
        <f>IF(6&lt;=$B$7,6,"")</f>
        <v/>
      </c>
      <c r="B18" s="10">
        <f>IF(A18="","",IF(DAY(B17)=15,EOMONTH(B17,0),DATE(YEAR(B17),MONTH(B17)+1,15)))</f>
        <v/>
      </c>
      <c r="C18" s="11">
        <f>IF(A18="","",IF(6=$B$7,ROUND($B$6-$B$10*(6-1),2),$B$10))</f>
        <v/>
      </c>
      <c r="D18" s="5" t="n"/>
      <c r="E18" s="11">
        <f>IF(A18="","",E17-N(D18))</f>
        <v/>
      </c>
    </row>
    <row r="19">
      <c r="A19">
        <f>IF(7&lt;=$B$7,7,"")</f>
        <v/>
      </c>
      <c r="B19" s="10">
        <f>IF(A19="","",IF(DAY(B18)=15,EOMONTH(B18,0),DATE(YEAR(B18),MONTH(B18)+1,15)))</f>
        <v/>
      </c>
      <c r="C19" s="11">
        <f>IF(A19="","",IF(7=$B$7,ROUND($B$6-$B$10*(7-1),2),$B$10))</f>
        <v/>
      </c>
      <c r="D19" s="5" t="n"/>
      <c r="E19" s="11">
        <f>IF(A19="","",E18-N(D19))</f>
        <v/>
      </c>
    </row>
    <row r="20">
      <c r="A20">
        <f>IF(8&lt;=$B$7,8,"")</f>
        <v/>
      </c>
      <c r="B20" s="10">
        <f>IF(A20="","",IF(DAY(B19)=15,EOMONTH(B19,0),DATE(YEAR(B19),MONTH(B19)+1,15)))</f>
        <v/>
      </c>
      <c r="C20" s="11">
        <f>IF(A20="","",IF(8=$B$7,ROUND($B$6-$B$10*(8-1),2),$B$10))</f>
        <v/>
      </c>
      <c r="D20" s="5" t="n"/>
      <c r="E20" s="11">
        <f>IF(A20="","",E19-N(D20))</f>
        <v/>
      </c>
    </row>
    <row r="21">
      <c r="A21">
        <f>IF(9&lt;=$B$7,9,"")</f>
        <v/>
      </c>
      <c r="B21" s="10">
        <f>IF(A21="","",IF(DAY(B20)=15,EOMONTH(B20,0),DATE(YEAR(B20),MONTH(B20)+1,15)))</f>
        <v/>
      </c>
      <c r="C21" s="11">
        <f>IF(A21="","",IF(9=$B$7,ROUND($B$6-$B$10*(9-1),2),$B$10))</f>
        <v/>
      </c>
      <c r="D21" s="5" t="n"/>
      <c r="E21" s="11">
        <f>IF(A21="","",E20-N(D21))</f>
        <v/>
      </c>
    </row>
    <row r="22">
      <c r="A22">
        <f>IF(10&lt;=$B$7,10,"")</f>
        <v/>
      </c>
      <c r="B22" s="10">
        <f>IF(A22="","",IF(DAY(B21)=15,EOMONTH(B21,0),DATE(YEAR(B21),MONTH(B21)+1,15)))</f>
        <v/>
      </c>
      <c r="C22" s="11">
        <f>IF(A22="","",IF(10=$B$7,ROUND($B$6-$B$10*(10-1),2),$B$10))</f>
        <v/>
      </c>
      <c r="D22" s="5" t="n"/>
      <c r="E22" s="11">
        <f>IF(A22="","",E21-N(D22))</f>
        <v/>
      </c>
    </row>
    <row r="23">
      <c r="A23">
        <f>IF(11&lt;=$B$7,11,"")</f>
        <v/>
      </c>
      <c r="B23" s="10">
        <f>IF(A23="","",IF(DAY(B22)=15,EOMONTH(B22,0),DATE(YEAR(B22),MONTH(B22)+1,15)))</f>
        <v/>
      </c>
      <c r="C23" s="11">
        <f>IF(A23="","",IF(11=$B$7,ROUND($B$6-$B$10*(11-1),2),$B$10))</f>
        <v/>
      </c>
      <c r="D23" s="5" t="n"/>
      <c r="E23" s="11">
        <f>IF(A23="","",E22-N(D23))</f>
        <v/>
      </c>
    </row>
    <row r="24">
      <c r="A24">
        <f>IF(12&lt;=$B$7,12,"")</f>
        <v/>
      </c>
      <c r="B24" s="10">
        <f>IF(A24="","",IF(DAY(B23)=15,EOMONTH(B23,0),DATE(YEAR(B23),MONTH(B23)+1,15)))</f>
        <v/>
      </c>
      <c r="C24" s="11">
        <f>IF(A24="","",IF(12=$B$7,ROUND($B$6-$B$10*(12-1),2),$B$10))</f>
        <v/>
      </c>
      <c r="D24" s="5" t="n"/>
      <c r="E24" s="11">
        <f>IF(A24="","",E23-N(D24))</f>
        <v/>
      </c>
    </row>
    <row r="25">
      <c r="A25">
        <f>IF(13&lt;=$B$7,13,"")</f>
        <v/>
      </c>
      <c r="B25" s="10">
        <f>IF(A25="","",IF(DAY(B24)=15,EOMONTH(B24,0),DATE(YEAR(B24),MONTH(B24)+1,15)))</f>
        <v/>
      </c>
      <c r="C25" s="11">
        <f>IF(A25="","",IF(13=$B$7,ROUND($B$6-$B$10*(13-1),2),$B$10))</f>
        <v/>
      </c>
      <c r="D25" s="5" t="n"/>
      <c r="E25" s="11">
        <f>IF(A25="","",E24-N(D25))</f>
        <v/>
      </c>
    </row>
    <row r="26">
      <c r="A26">
        <f>IF(14&lt;=$B$7,14,"")</f>
        <v/>
      </c>
      <c r="B26" s="10">
        <f>IF(A26="","",IF(DAY(B25)=15,EOMONTH(B25,0),DATE(YEAR(B25),MONTH(B25)+1,15)))</f>
        <v/>
      </c>
      <c r="C26" s="11">
        <f>IF(A26="","",IF(14=$B$7,ROUND($B$6-$B$10*(14-1),2),$B$10))</f>
        <v/>
      </c>
      <c r="D26" s="5" t="n"/>
      <c r="E26" s="11">
        <f>IF(A26="","",E25-N(D26))</f>
        <v/>
      </c>
    </row>
    <row r="27">
      <c r="A27">
        <f>IF(15&lt;=$B$7,15,"")</f>
        <v/>
      </c>
      <c r="B27" s="10">
        <f>IF(A27="","",IF(DAY(B26)=15,EOMONTH(B26,0),DATE(YEAR(B26),MONTH(B26)+1,15)))</f>
        <v/>
      </c>
      <c r="C27" s="11">
        <f>IF(A27="","",IF(15=$B$7,ROUND($B$6-$B$10*(15-1),2),$B$10))</f>
        <v/>
      </c>
      <c r="D27" s="5" t="n"/>
      <c r="E27" s="11">
        <f>IF(A27="","",E26-N(D27))</f>
        <v/>
      </c>
    </row>
    <row r="28">
      <c r="A28">
        <f>IF(16&lt;=$B$7,16,"")</f>
        <v/>
      </c>
      <c r="B28" s="10">
        <f>IF(A28="","",IF(DAY(B27)=15,EOMONTH(B27,0),DATE(YEAR(B27),MONTH(B27)+1,15)))</f>
        <v/>
      </c>
      <c r="C28" s="11">
        <f>IF(A28="","",IF(16=$B$7,ROUND($B$6-$B$10*(16-1),2),$B$10))</f>
        <v/>
      </c>
      <c r="D28" s="5" t="n"/>
      <c r="E28" s="11">
        <f>IF(A28="","",E27-N(D28))</f>
        <v/>
      </c>
    </row>
    <row r="29">
      <c r="A29">
        <f>IF(17&lt;=$B$7,17,"")</f>
        <v/>
      </c>
      <c r="B29" s="10">
        <f>IF(A29="","",IF(DAY(B28)=15,EOMONTH(B28,0),DATE(YEAR(B28),MONTH(B28)+1,15)))</f>
        <v/>
      </c>
      <c r="C29" s="11">
        <f>IF(A29="","",IF(17=$B$7,ROUND($B$6-$B$10*(17-1),2),$B$10))</f>
        <v/>
      </c>
      <c r="D29" s="5" t="n"/>
      <c r="E29" s="11">
        <f>IF(A29="","",E28-N(D29))</f>
        <v/>
      </c>
    </row>
    <row r="30">
      <c r="A30">
        <f>IF(18&lt;=$B$7,18,"")</f>
        <v/>
      </c>
      <c r="B30" s="10">
        <f>IF(A30="","",IF(DAY(B29)=15,EOMONTH(B29,0),DATE(YEAR(B29),MONTH(B29)+1,15)))</f>
        <v/>
      </c>
      <c r="C30" s="11">
        <f>IF(A30="","",IF(18=$B$7,ROUND($B$6-$B$10*(18-1),2),$B$10))</f>
        <v/>
      </c>
      <c r="D30" s="5" t="n"/>
      <c r="E30" s="11">
        <f>IF(A30="","",E29-N(D30))</f>
        <v/>
      </c>
    </row>
    <row r="31">
      <c r="A31">
        <f>IF(19&lt;=$B$7,19,"")</f>
        <v/>
      </c>
      <c r="B31" s="10">
        <f>IF(A31="","",IF(DAY(B30)=15,EOMONTH(B30,0),DATE(YEAR(B30),MONTH(B30)+1,15)))</f>
        <v/>
      </c>
      <c r="C31" s="11">
        <f>IF(A31="","",IF(19=$B$7,ROUND($B$6-$B$10*(19-1),2),$B$10))</f>
        <v/>
      </c>
      <c r="D31" s="5" t="n"/>
      <c r="E31" s="11">
        <f>IF(A31="","",E30-N(D31))</f>
        <v/>
      </c>
    </row>
    <row r="32">
      <c r="A32">
        <f>IF(20&lt;=$B$7,20,"")</f>
        <v/>
      </c>
      <c r="B32" s="10">
        <f>IF(A32="","",IF(DAY(B31)=15,EOMONTH(B31,0),DATE(YEAR(B31),MONTH(B31)+1,15)))</f>
        <v/>
      </c>
      <c r="C32" s="11">
        <f>IF(A32="","",IF(20=$B$7,ROUND($B$6-$B$10*(20-1),2),$B$10))</f>
        <v/>
      </c>
      <c r="D32" s="5" t="n"/>
      <c r="E32" s="11">
        <f>IF(A32="","",E31-N(D32))</f>
        <v/>
      </c>
    </row>
    <row r="33">
      <c r="A33">
        <f>IF(21&lt;=$B$7,21,"")</f>
        <v/>
      </c>
      <c r="B33" s="10">
        <f>IF(A33="","",IF(DAY(B32)=15,EOMONTH(B32,0),DATE(YEAR(B32),MONTH(B32)+1,15)))</f>
        <v/>
      </c>
      <c r="C33" s="11">
        <f>IF(A33="","",IF(21=$B$7,ROUND($B$6-$B$10*(21-1),2),$B$10))</f>
        <v/>
      </c>
      <c r="D33" s="5" t="n"/>
      <c r="E33" s="11">
        <f>IF(A33="","",E32-N(D33))</f>
        <v/>
      </c>
    </row>
    <row r="34">
      <c r="A34">
        <f>IF(22&lt;=$B$7,22,"")</f>
        <v/>
      </c>
      <c r="B34" s="10">
        <f>IF(A34="","",IF(DAY(B33)=15,EOMONTH(B33,0),DATE(YEAR(B33),MONTH(B33)+1,15)))</f>
        <v/>
      </c>
      <c r="C34" s="11">
        <f>IF(A34="","",IF(22=$B$7,ROUND($B$6-$B$10*(22-1),2),$B$10))</f>
        <v/>
      </c>
      <c r="D34" s="5" t="n"/>
      <c r="E34" s="11">
        <f>IF(A34="","",E33-N(D34))</f>
        <v/>
      </c>
    </row>
    <row r="35">
      <c r="A35">
        <f>IF(23&lt;=$B$7,23,"")</f>
        <v/>
      </c>
      <c r="B35" s="10">
        <f>IF(A35="","",IF(DAY(B34)=15,EOMONTH(B34,0),DATE(YEAR(B34),MONTH(B34)+1,15)))</f>
        <v/>
      </c>
      <c r="C35" s="11">
        <f>IF(A35="","",IF(23=$B$7,ROUND($B$6-$B$10*(23-1),2),$B$10))</f>
        <v/>
      </c>
      <c r="D35" s="5" t="n"/>
      <c r="E35" s="11">
        <f>IF(A35="","",E34-N(D35))</f>
        <v/>
      </c>
    </row>
    <row r="36">
      <c r="A36">
        <f>IF(24&lt;=$B$7,24,"")</f>
        <v/>
      </c>
      <c r="B36" s="10">
        <f>IF(A36="","",IF(DAY(B35)=15,EOMONTH(B35,0),DATE(YEAR(B35),MONTH(B35)+1,15)))</f>
        <v/>
      </c>
      <c r="C36" s="11">
        <f>IF(A36="","",IF(24=$B$7,ROUND($B$6-$B$10*(24-1),2),$B$10))</f>
        <v/>
      </c>
      <c r="D36" s="5" t="n"/>
      <c r="E36" s="11">
        <f>IF(A36="","",E35-N(D36))</f>
        <v/>
      </c>
    </row>
    <row r="37">
      <c r="A37">
        <f>IF(25&lt;=$B$7,25,"")</f>
        <v/>
      </c>
      <c r="B37" s="10">
        <f>IF(A37="","",IF(DAY(B36)=15,EOMONTH(B36,0),DATE(YEAR(B36),MONTH(B36)+1,15)))</f>
        <v/>
      </c>
      <c r="C37" s="11">
        <f>IF(A37="","",IF(25=$B$7,ROUND($B$6-$B$10*(25-1),2),$B$10))</f>
        <v/>
      </c>
      <c r="D37" s="5" t="n"/>
      <c r="E37" s="11">
        <f>IF(A37="","",E36-N(D37))</f>
        <v/>
      </c>
    </row>
    <row r="38">
      <c r="A38">
        <f>IF(26&lt;=$B$7,26,"")</f>
        <v/>
      </c>
      <c r="B38" s="10">
        <f>IF(A38="","",IF(DAY(B37)=15,EOMONTH(B37,0),DATE(YEAR(B37),MONTH(B37)+1,15)))</f>
        <v/>
      </c>
      <c r="C38" s="11">
        <f>IF(A38="","",IF(26=$B$7,ROUND($B$6-$B$10*(26-1),2),$B$10))</f>
        <v/>
      </c>
      <c r="D38" s="5" t="n"/>
      <c r="E38" s="11">
        <f>IF(A38="","",E37-N(D38))</f>
        <v/>
      </c>
    </row>
    <row r="39">
      <c r="A39">
        <f>IF(27&lt;=$B$7,27,"")</f>
        <v/>
      </c>
      <c r="B39" s="10">
        <f>IF(A39="","",IF(DAY(B38)=15,EOMONTH(B38,0),DATE(YEAR(B38),MONTH(B38)+1,15)))</f>
        <v/>
      </c>
      <c r="C39" s="11">
        <f>IF(A39="","",IF(27=$B$7,ROUND($B$6-$B$10*(27-1),2),$B$10))</f>
        <v/>
      </c>
      <c r="D39" s="5" t="n"/>
      <c r="E39" s="11">
        <f>IF(A39="","",E38-N(D39))</f>
        <v/>
      </c>
    </row>
    <row r="40">
      <c r="A40">
        <f>IF(28&lt;=$B$7,28,"")</f>
        <v/>
      </c>
      <c r="B40" s="10">
        <f>IF(A40="","",IF(DAY(B39)=15,EOMONTH(B39,0),DATE(YEAR(B39),MONTH(B39)+1,15)))</f>
        <v/>
      </c>
      <c r="C40" s="11">
        <f>IF(A40="","",IF(28=$B$7,ROUND($B$6-$B$10*(28-1),2),$B$10))</f>
        <v/>
      </c>
      <c r="D40" s="5" t="n"/>
      <c r="E40" s="11">
        <f>IF(A40="","",E39-N(D40))</f>
        <v/>
      </c>
    </row>
    <row r="41">
      <c r="A41">
        <f>IF(29&lt;=$B$7,29,"")</f>
        <v/>
      </c>
      <c r="B41" s="10">
        <f>IF(A41="","",IF(DAY(B40)=15,EOMONTH(B40,0),DATE(YEAR(B40),MONTH(B40)+1,15)))</f>
        <v/>
      </c>
      <c r="C41" s="11">
        <f>IF(A41="","",IF(29=$B$7,ROUND($B$6-$B$10*(29-1),2),$B$10))</f>
        <v/>
      </c>
      <c r="D41" s="5" t="n"/>
      <c r="E41" s="11">
        <f>IF(A41="","",E40-N(D41))</f>
        <v/>
      </c>
    </row>
    <row r="42">
      <c r="A42">
        <f>IF(30&lt;=$B$7,30,"")</f>
        <v/>
      </c>
      <c r="B42" s="10">
        <f>IF(A42="","",IF(DAY(B41)=15,EOMONTH(B41,0),DATE(YEAR(B41),MONTH(B41)+1,15)))</f>
        <v/>
      </c>
      <c r="C42" s="11">
        <f>IF(A42="","",IF(30=$B$7,ROUND($B$6-$B$10*(30-1),2),$B$10))</f>
        <v/>
      </c>
      <c r="D42" s="5" t="n"/>
      <c r="E42" s="11">
        <f>IF(A42="","",E41-N(D42))</f>
        <v/>
      </c>
    </row>
    <row r="43">
      <c r="A43">
        <f>IF(31&lt;=$B$7,31,"")</f>
        <v/>
      </c>
      <c r="B43" s="10">
        <f>IF(A43="","",IF(DAY(B42)=15,EOMONTH(B42,0),DATE(YEAR(B42),MONTH(B42)+1,15)))</f>
        <v/>
      </c>
      <c r="C43" s="11">
        <f>IF(A43="","",IF(31=$B$7,ROUND($B$6-$B$10*(31-1),2),$B$10))</f>
        <v/>
      </c>
      <c r="D43" s="5" t="n"/>
      <c r="E43" s="11">
        <f>IF(A43="","",E42-N(D43))</f>
        <v/>
      </c>
    </row>
    <row r="44">
      <c r="A44">
        <f>IF(32&lt;=$B$7,32,"")</f>
        <v/>
      </c>
      <c r="B44" s="10">
        <f>IF(A44="","",IF(DAY(B43)=15,EOMONTH(B43,0),DATE(YEAR(B43),MONTH(B43)+1,15)))</f>
        <v/>
      </c>
      <c r="C44" s="11">
        <f>IF(A44="","",IF(32=$B$7,ROUND($B$6-$B$10*(32-1),2),$B$10))</f>
        <v/>
      </c>
      <c r="D44" s="5" t="n"/>
      <c r="E44" s="11">
        <f>IF(A44="","",E43-N(D44))</f>
        <v/>
      </c>
    </row>
    <row r="45">
      <c r="A45">
        <f>IF(33&lt;=$B$7,33,"")</f>
        <v/>
      </c>
      <c r="B45" s="10">
        <f>IF(A45="","",IF(DAY(B44)=15,EOMONTH(B44,0),DATE(YEAR(B44),MONTH(B44)+1,15)))</f>
        <v/>
      </c>
      <c r="C45" s="11">
        <f>IF(A45="","",IF(33=$B$7,ROUND($B$6-$B$10*(33-1),2),$B$10))</f>
        <v/>
      </c>
      <c r="D45" s="5" t="n"/>
      <c r="E45" s="11">
        <f>IF(A45="","",E44-N(D45))</f>
        <v/>
      </c>
    </row>
    <row r="46">
      <c r="A46">
        <f>IF(34&lt;=$B$7,34,"")</f>
        <v/>
      </c>
      <c r="B46" s="10">
        <f>IF(A46="","",IF(DAY(B45)=15,EOMONTH(B45,0),DATE(YEAR(B45),MONTH(B45)+1,15)))</f>
        <v/>
      </c>
      <c r="C46" s="11">
        <f>IF(A46="","",IF(34=$B$7,ROUND($B$6-$B$10*(34-1),2),$B$10))</f>
        <v/>
      </c>
      <c r="D46" s="5" t="n"/>
      <c r="E46" s="11">
        <f>IF(A46="","",E45-N(D46))</f>
        <v/>
      </c>
    </row>
    <row r="47">
      <c r="A47">
        <f>IF(35&lt;=$B$7,35,"")</f>
        <v/>
      </c>
      <c r="B47" s="10">
        <f>IF(A47="","",IF(DAY(B46)=15,EOMONTH(B46,0),DATE(YEAR(B46),MONTH(B46)+1,15)))</f>
        <v/>
      </c>
      <c r="C47" s="11">
        <f>IF(A47="","",IF(35=$B$7,ROUND($B$6-$B$10*(35-1),2),$B$10))</f>
        <v/>
      </c>
      <c r="D47" s="5" t="n"/>
      <c r="E47" s="11">
        <f>IF(A47="","",E46-N(D47))</f>
        <v/>
      </c>
    </row>
    <row r="48">
      <c r="A48">
        <f>IF(36&lt;=$B$7,36,"")</f>
        <v/>
      </c>
      <c r="B48" s="10">
        <f>IF(A48="","",IF(DAY(B47)=15,EOMONTH(B47,0),DATE(YEAR(B47),MONTH(B47)+1,15)))</f>
        <v/>
      </c>
      <c r="C48" s="11">
        <f>IF(A48="","",IF(36=$B$7,ROUND($B$6-$B$10*(36-1),2),$B$10))</f>
        <v/>
      </c>
      <c r="D48" s="5" t="n"/>
      <c r="E48" s="11">
        <f>IF(A48="","",E47-N(D48))</f>
        <v/>
      </c>
    </row>
    <row r="49">
      <c r="A49">
        <f>IF(37&lt;=$B$7,37,"")</f>
        <v/>
      </c>
      <c r="B49" s="10">
        <f>IF(A49="","",IF(DAY(B48)=15,EOMONTH(B48,0),DATE(YEAR(B48),MONTH(B48)+1,15)))</f>
        <v/>
      </c>
      <c r="C49" s="11">
        <f>IF(A49="","",IF(37=$B$7,ROUND($B$6-$B$10*(37-1),2),$B$10))</f>
        <v/>
      </c>
      <c r="D49" s="5" t="n"/>
      <c r="E49" s="11">
        <f>IF(A49="","",E48-N(D49))</f>
        <v/>
      </c>
    </row>
    <row r="50">
      <c r="A50">
        <f>IF(38&lt;=$B$7,38,"")</f>
        <v/>
      </c>
      <c r="B50" s="10">
        <f>IF(A50="","",IF(DAY(B49)=15,EOMONTH(B49,0),DATE(YEAR(B49),MONTH(B49)+1,15)))</f>
        <v/>
      </c>
      <c r="C50" s="11">
        <f>IF(A50="","",IF(38=$B$7,ROUND($B$6-$B$10*(38-1),2),$B$10))</f>
        <v/>
      </c>
      <c r="D50" s="5" t="n"/>
      <c r="E50" s="11">
        <f>IF(A50="","",E49-N(D50))</f>
        <v/>
      </c>
    </row>
    <row r="51">
      <c r="A51">
        <f>IF(39&lt;=$B$7,39,"")</f>
        <v/>
      </c>
      <c r="B51" s="10">
        <f>IF(A51="","",IF(DAY(B50)=15,EOMONTH(B50,0),DATE(YEAR(B50),MONTH(B50)+1,15)))</f>
        <v/>
      </c>
      <c r="C51" s="11">
        <f>IF(A51="","",IF(39=$B$7,ROUND($B$6-$B$10*(39-1),2),$B$10))</f>
        <v/>
      </c>
      <c r="D51" s="5" t="n"/>
      <c r="E51" s="11">
        <f>IF(A51="","",E50-N(D51))</f>
        <v/>
      </c>
    </row>
    <row r="52">
      <c r="A52">
        <f>IF(40&lt;=$B$7,40,"")</f>
        <v/>
      </c>
      <c r="B52" s="10">
        <f>IF(A52="","",IF(DAY(B51)=15,EOMONTH(B51,0),DATE(YEAR(B51),MONTH(B51)+1,15)))</f>
        <v/>
      </c>
      <c r="C52" s="11">
        <f>IF(A52="","",IF(40=$B$7,ROUND($B$6-$B$10*(40-1),2),$B$10))</f>
        <v/>
      </c>
      <c r="D52" s="5" t="n"/>
      <c r="E52" s="11">
        <f>IF(A52="","",E51-N(D52))</f>
        <v/>
      </c>
    </row>
    <row r="53">
      <c r="A53">
        <f>IF(41&lt;=$B$7,41,"")</f>
        <v/>
      </c>
      <c r="B53" s="10">
        <f>IF(A53="","",IF(DAY(B52)=15,EOMONTH(B52,0),DATE(YEAR(B52),MONTH(B52)+1,15)))</f>
        <v/>
      </c>
      <c r="C53" s="11">
        <f>IF(A53="","",IF(41=$B$7,ROUND($B$6-$B$10*(41-1),2),$B$10))</f>
        <v/>
      </c>
      <c r="D53" s="5" t="n"/>
      <c r="E53" s="11">
        <f>IF(A53="","",E52-N(D53))</f>
        <v/>
      </c>
    </row>
    <row r="54">
      <c r="A54">
        <f>IF(42&lt;=$B$7,42,"")</f>
        <v/>
      </c>
      <c r="B54" s="10">
        <f>IF(A54="","",IF(DAY(B53)=15,EOMONTH(B53,0),DATE(YEAR(B53),MONTH(B53)+1,15)))</f>
        <v/>
      </c>
      <c r="C54" s="11">
        <f>IF(A54="","",IF(42=$B$7,ROUND($B$6-$B$10*(42-1),2),$B$10))</f>
        <v/>
      </c>
      <c r="D54" s="5" t="n"/>
      <c r="E54" s="11">
        <f>IF(A54="","",E53-N(D54))</f>
        <v/>
      </c>
    </row>
    <row r="55">
      <c r="A55">
        <f>IF(43&lt;=$B$7,43,"")</f>
        <v/>
      </c>
      <c r="B55" s="10">
        <f>IF(A55="","",IF(DAY(B54)=15,EOMONTH(B54,0),DATE(YEAR(B54),MONTH(B54)+1,15)))</f>
        <v/>
      </c>
      <c r="C55" s="11">
        <f>IF(A55="","",IF(43=$B$7,ROUND($B$6-$B$10*(43-1),2),$B$10))</f>
        <v/>
      </c>
      <c r="D55" s="5" t="n"/>
      <c r="E55" s="11">
        <f>IF(A55="","",E54-N(D55))</f>
        <v/>
      </c>
    </row>
    <row r="56">
      <c r="A56">
        <f>IF(44&lt;=$B$7,44,"")</f>
        <v/>
      </c>
      <c r="B56" s="10">
        <f>IF(A56="","",IF(DAY(B55)=15,EOMONTH(B55,0),DATE(YEAR(B55),MONTH(B55)+1,15)))</f>
        <v/>
      </c>
      <c r="C56" s="11">
        <f>IF(A56="","",IF(44=$B$7,ROUND($B$6-$B$10*(44-1),2),$B$10))</f>
        <v/>
      </c>
      <c r="D56" s="5" t="n"/>
      <c r="E56" s="11">
        <f>IF(A56="","",E55-N(D56))</f>
        <v/>
      </c>
    </row>
    <row r="57">
      <c r="A57">
        <f>IF(45&lt;=$B$7,45,"")</f>
        <v/>
      </c>
      <c r="B57" s="10">
        <f>IF(A57="","",IF(DAY(B56)=15,EOMONTH(B56,0),DATE(YEAR(B56),MONTH(B56)+1,15)))</f>
        <v/>
      </c>
      <c r="C57" s="11">
        <f>IF(A57="","",IF(45=$B$7,ROUND($B$6-$B$10*(45-1),2),$B$10))</f>
        <v/>
      </c>
      <c r="D57" s="5" t="n"/>
      <c r="E57" s="11">
        <f>IF(A57="","",E56-N(D57))</f>
        <v/>
      </c>
    </row>
    <row r="58">
      <c r="A58">
        <f>IF(46&lt;=$B$7,46,"")</f>
        <v/>
      </c>
      <c r="B58" s="10">
        <f>IF(A58="","",IF(DAY(B57)=15,EOMONTH(B57,0),DATE(YEAR(B57),MONTH(B57)+1,15)))</f>
        <v/>
      </c>
      <c r="C58" s="11">
        <f>IF(A58="","",IF(46=$B$7,ROUND($B$6-$B$10*(46-1),2),$B$10))</f>
        <v/>
      </c>
      <c r="D58" s="5" t="n"/>
      <c r="E58" s="11">
        <f>IF(A58="","",E57-N(D58))</f>
        <v/>
      </c>
    </row>
    <row r="59">
      <c r="A59">
        <f>IF(47&lt;=$B$7,47,"")</f>
        <v/>
      </c>
      <c r="B59" s="10">
        <f>IF(A59="","",IF(DAY(B58)=15,EOMONTH(B58,0),DATE(YEAR(B58),MONTH(B58)+1,15)))</f>
        <v/>
      </c>
      <c r="C59" s="11">
        <f>IF(A59="","",IF(47=$B$7,ROUND($B$6-$B$10*(47-1),2),$B$10))</f>
        <v/>
      </c>
      <c r="D59" s="5" t="n"/>
      <c r="E59" s="11">
        <f>IF(A59="","",E58-N(D59))</f>
        <v/>
      </c>
    </row>
    <row r="60">
      <c r="A60">
        <f>IF(48&lt;=$B$7,48,"")</f>
        <v/>
      </c>
      <c r="B60" s="10">
        <f>IF(A60="","",IF(DAY(B59)=15,EOMONTH(B59,0),DATE(YEAR(B59),MONTH(B59)+1,15)))</f>
        <v/>
      </c>
      <c r="C60" s="11">
        <f>IF(A60="","",IF(48=$B$7,ROUND($B$6-$B$10*(48-1),2),$B$10))</f>
        <v/>
      </c>
      <c r="D60" s="5" t="n"/>
      <c r="E60" s="11">
        <f>IF(A60="","",E59-N(D60))</f>
        <v/>
      </c>
    </row>
    <row r="63">
      <c r="A63" s="12" t="inlineStr">
        <is>
          <t>Saldo a la fecha</t>
        </is>
      </c>
      <c r="E63" s="8">
        <f>B6-SUM(D13:D60)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3" t="inlineStr">
        <is>
          <t>Cómo se usa esta hoja</t>
        </is>
      </c>
    </row>
    <row r="3" ht="15" customHeight="1">
      <c r="A3" s="14" t="inlineStr">
        <is>
          <t>La tarjeta es del cliente: se imprime, se le entrega y en cada abono quien cobra anota</t>
        </is>
      </c>
    </row>
    <row r="4" ht="15" customHeight="1">
      <c r="A4" s="14" t="inlineStr">
        <is>
          <t>lo pagado y firma. Es la prueba, para los dos, de lo que ya se pagó.</t>
        </is>
      </c>
    </row>
    <row r="5" ht="15" customHeight="1">
      <c r="A5" s="14" t="inlineStr"/>
    </row>
    <row r="6" ht="15" customHeight="1">
      <c r="A6" s="14" t="inlineStr">
        <is>
          <t>Las fechas caen en las dos quincenas del mes (15 y último día), que es cuando la mayoría</t>
        </is>
      </c>
    </row>
    <row r="7" ht="15" customHeight="1">
      <c r="A7" s="14" t="inlineStr">
        <is>
          <t>cobra su sueldo. Si la primera es el 15, la segunda es fin de mes, y así.</t>
        </is>
      </c>
    </row>
    <row r="8" ht="15" customHeight="1">
      <c r="A8" s="14" t="inlineStr"/>
    </row>
    <row r="9" ht="15" customHeight="1">
      <c r="A9" s="14" t="inlineStr">
        <is>
          <t>El abono es el total entre el número de abonos; el último ajusta los centavos.</t>
        </is>
      </c>
    </row>
    <row r="10" ht="15" customHeight="1">
      <c r="A10" s="14" t="inlineStr">
        <is>
          <t>Esta tarjeta no calcula intereses: si el crédito los lleva, el total a pagar ya debe</t>
        </is>
      </c>
    </row>
    <row r="11" ht="15" customHeight="1">
      <c r="A11" s="14" t="inlineStr">
        <is>
          <t>incluirlos. Para separar interés y capital está la tabla de amortización.</t>
        </is>
      </c>
    </row>
    <row r="12" ht="15" customHeight="1">
      <c r="A12" s="14" t="inlineStr"/>
    </row>
    <row r="13" ht="15" customHeight="1">
      <c r="A13" s="14" t="inlineStr">
        <is>
          <t>Un abono pagado a medias se anota con lo que sí entró y el saldo sigue a la vista.</t>
        </is>
      </c>
    </row>
    <row r="14" ht="15" customHeight="1">
      <c r="A14" s="14" t="inlineStr">
        <is>
          <t>El recordatorio dos días antes de cada quincena es lo que Makatea manda solo.</t>
        </is>
      </c>
    </row>
    <row r="16">
      <c r="A16" s="15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2026-10-05T03:03:22Z</dcterms:created>
  <dcterms:modified xmlns:dcterms="http://purl.org/dc/terms/" xmlns:xsi="http://www.w3.org/2001/XMLSchema-instance" xsi:type="dcterms:W3CDTF">2026-10-05T03:03:22Z</dcterms:modified>
</cp:coreProperties>
</file>